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mc:Choice>
  </mc:AlternateContent>
  <workbookProtection workbookAlgorithmName="SHA-512" workbookHashValue="QqQpsNBSgvQ+HLO1XFpVkQO/dTkwNwE6l8NE8MmNOUB5LkRE8PtYQO2P5AToW43dIJV/Sg7+6HjpKbFJ1/Yrcw==" workbookSaltValue="DFof3dIoxTR78BBMYEKJ+Q==" workbookSpinCount="100000" lockStructure="1"/>
  <bookViews>
    <workbookView xWindow="0" yWindow="0" windowWidth="20490" windowHeight="7455" firstSheet="20" activeTab="20"/>
  </bookViews>
  <sheets>
    <sheet name="DATOS " sheetId="132" state="hidden" r:id="rId1"/>
    <sheet name="10 kg " sheetId="125" state="hidden" r:id="rId2"/>
    <sheet name="5 kg" sheetId="124" state="hidden" r:id="rId3"/>
    <sheet name="2 kg +" sheetId="123" state="hidden" r:id="rId4"/>
    <sheet name="2 kg" sheetId="122" state="hidden" r:id="rId5"/>
    <sheet name="1 kg" sheetId="121" state="hidden" r:id="rId6"/>
    <sheet name="500 g" sheetId="120" state="hidden" r:id="rId7"/>
    <sheet name="200 g +" sheetId="119" state="hidden" r:id="rId8"/>
    <sheet name="200 g" sheetId="118" state="hidden" r:id="rId9"/>
    <sheet name="100 g" sheetId="117" state="hidden" r:id="rId10"/>
    <sheet name="50 g" sheetId="116" state="hidden" r:id="rId11"/>
    <sheet name="20 g +" sheetId="115" state="hidden" r:id="rId12"/>
    <sheet name="20 g" sheetId="114" state="hidden" r:id="rId13"/>
    <sheet name="10 g" sheetId="113" state="hidden" r:id="rId14"/>
    <sheet name="5 g" sheetId="111" state="hidden" r:id="rId15"/>
    <sheet name="2 g +" sheetId="110" state="hidden" r:id="rId16"/>
    <sheet name="2 g" sheetId="109" state="hidden" r:id="rId17"/>
    <sheet name="1 g" sheetId="26" state="hidden" r:id="rId18"/>
    <sheet name="DATOS 1" sheetId="84" state="hidden" r:id="rId19"/>
    <sheet name="RT03-F13" sheetId="136" state="hidden" r:id="rId20"/>
    <sheet name="RT03-F16" sheetId="137" r:id="rId21"/>
    <sheet name="5 kg COM" sheetId="133" state="hidden" r:id="rId22"/>
    <sheet name="Certificado C 5 kg" sheetId="56" state="hidden" r:id="rId23"/>
    <sheet name="10 kg COM" sheetId="128" state="hidden" r:id="rId24"/>
    <sheet name="Certificado C 10 kg  " sheetId="139" state="hidden" r:id="rId25"/>
    <sheet name="20 kg COM" sheetId="130" state="hidden" r:id="rId26"/>
    <sheet name="Certificado C 20 kg " sheetId="138" state="hidden" r:id="rId27"/>
  </sheets>
  <externalReferences>
    <externalReference r:id="rId28"/>
    <externalReference r:id="rId29"/>
  </externalReferences>
  <definedNames>
    <definedName name="_xlnm.Print_Area" localSheetId="24">'Certificado C 10 kg  '!$A$1:$J$105</definedName>
    <definedName name="_xlnm.Print_Area" localSheetId="26">'Certificado C 20 kg '!$A$1:$J$105</definedName>
    <definedName name="_xlnm.Print_Area" localSheetId="22">'Certificado C 5 kg'!$A$1:$J$105</definedName>
    <definedName name="_xlnm.Print_Area" localSheetId="0">'DATOS '!$A$1:$AA$140</definedName>
    <definedName name="_xlnm.Print_Area" localSheetId="18">'DATOS 1'!$A$1:$AA$140</definedName>
    <definedName name="_xlnm.Print_Area" localSheetId="20">'RT03-F16'!$A$1:$J$123</definedName>
    <definedName name="DELTAMAXI">'[1]PRUEBAS DE CALIBRACION'!$G$18</definedName>
    <definedName name="DIVISIÓNDEESCALA">[1]DATOS!$E$13</definedName>
    <definedName name="LEXCENTRICIDAD">'[1]PRUEBAS DE CALIBRACION'!$H$11</definedName>
    <definedName name="Print_Area" localSheetId="17">'1 g'!$A$1:$K$74</definedName>
    <definedName name="Print_Area" localSheetId="5">'1 kg'!$A$1:$K$74</definedName>
    <definedName name="Print_Area" localSheetId="13">'10 g'!$A$1:$K$74</definedName>
    <definedName name="Print_Area" localSheetId="1">'10 kg '!$A$1:$K$74</definedName>
    <definedName name="Print_Area" localSheetId="23">'10 kg COM'!$A$1:$K$74</definedName>
    <definedName name="Print_Area" localSheetId="9">'100 g'!$A$1:$K$74</definedName>
    <definedName name="Print_Area" localSheetId="16">'2 g'!$A$1:$K$74</definedName>
    <definedName name="Print_Area" localSheetId="15">'2 g +'!$A$1:$K$74</definedName>
    <definedName name="Print_Area" localSheetId="4">'2 kg'!$A$1:$K$74</definedName>
    <definedName name="Print_Area" localSheetId="3">'2 kg +'!$A$1:$K$74</definedName>
    <definedName name="Print_Area" localSheetId="12">'20 g'!$A$1:$K$74</definedName>
    <definedName name="Print_Area" localSheetId="11">'20 g +'!$A$1:$K$74</definedName>
    <definedName name="Print_Area" localSheetId="25">'20 kg COM'!$A$1:$K$74</definedName>
    <definedName name="Print_Area" localSheetId="8">'200 g'!$A$1:$K$74</definedName>
    <definedName name="Print_Area" localSheetId="7">'200 g +'!$A$1:$K$74</definedName>
    <definedName name="Print_Area" localSheetId="14">'5 g'!$A$1:$K$74</definedName>
    <definedName name="Print_Area" localSheetId="2">'5 kg'!$A$1:$K$74</definedName>
    <definedName name="Print_Area" localSheetId="21">'5 kg COM'!$A$1:$K$74</definedName>
    <definedName name="Print_Area" localSheetId="10">'50 g'!$A$1:$K$74</definedName>
    <definedName name="Print_Area" localSheetId="6">'500 g'!$A$1:$K$74</definedName>
    <definedName name="Print_Area" localSheetId="24">'Certificado C 10 kg  '!$A$1:$J$108</definedName>
    <definedName name="Print_Area" localSheetId="26">'Certificado C 20 kg '!$A$1:$J$108</definedName>
    <definedName name="Print_Area" localSheetId="22">'Certificado C 5 kg'!$A$1:$J$108</definedName>
    <definedName name="Print_Area" localSheetId="0">'DATOS '!$A$1:$AA$97</definedName>
    <definedName name="Print_Area" localSheetId="18">'DATOS 1'!$A$1:$AA$97</definedName>
    <definedName name="Print_Area" localSheetId="19">'RT03-F13'!$A$1:$K$74</definedName>
    <definedName name="Print_Area" localSheetId="20">'RT03-F16'!$A$1:$J$126</definedName>
    <definedName name="Print_Titles" localSheetId="17">'1 g'!$1:$1</definedName>
    <definedName name="Print_Titles" localSheetId="5">'1 kg'!$1:$1</definedName>
    <definedName name="Print_Titles" localSheetId="13">'10 g'!$1:$1</definedName>
    <definedName name="Print_Titles" localSheetId="1">'10 kg '!$1:$1</definedName>
    <definedName name="Print_Titles" localSheetId="23">'10 kg COM'!$1:$1</definedName>
    <definedName name="Print_Titles" localSheetId="9">'100 g'!$1:$1</definedName>
    <definedName name="Print_Titles" localSheetId="16">'2 g'!$1:$1</definedName>
    <definedName name="Print_Titles" localSheetId="15">'2 g +'!$1:$1</definedName>
    <definedName name="Print_Titles" localSheetId="4">'2 kg'!$1:$1</definedName>
    <definedName name="Print_Titles" localSheetId="3">'2 kg +'!$1:$1</definedName>
    <definedName name="Print_Titles" localSheetId="12">'20 g'!$1:$1</definedName>
    <definedName name="Print_Titles" localSheetId="11">'20 g +'!$1:$1</definedName>
    <definedName name="Print_Titles" localSheetId="25">'20 kg COM'!$1:$1</definedName>
    <definedName name="Print_Titles" localSheetId="8">'200 g'!$1:$1</definedName>
    <definedName name="Print_Titles" localSheetId="7">'200 g +'!$1:$1</definedName>
    <definedName name="Print_Titles" localSheetId="14">'5 g'!$1:$1</definedName>
    <definedName name="Print_Titles" localSheetId="2">'5 kg'!$1:$1</definedName>
    <definedName name="Print_Titles" localSheetId="21">'5 kg COM'!$1:$1</definedName>
    <definedName name="Print_Titles" localSheetId="10">'50 g'!$1:$1</definedName>
    <definedName name="Print_Titles" localSheetId="6">'500 g'!$1:$1</definedName>
    <definedName name="Print_Titles" localSheetId="19">'RT03-F13'!$1:$1</definedName>
    <definedName name="_xlnm.Print_Titles" localSheetId="19">'RT03-F13'!$1:$1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38" l="1"/>
  <c r="E74" i="138"/>
  <c r="E26" i="138"/>
  <c r="A24" i="138"/>
  <c r="D19" i="138"/>
  <c r="D15" i="138"/>
  <c r="D14" i="138"/>
  <c r="D9" i="138"/>
  <c r="D7" i="138"/>
  <c r="D6" i="138"/>
  <c r="D5" i="138"/>
  <c r="I2" i="138"/>
  <c r="I69" i="138" s="1"/>
  <c r="G101" i="139"/>
  <c r="B101" i="139"/>
  <c r="G100" i="139"/>
  <c r="B100" i="139"/>
  <c r="F74" i="139"/>
  <c r="E74" i="139"/>
  <c r="A52" i="139"/>
  <c r="E26" i="139"/>
  <c r="A24" i="139"/>
  <c r="D19" i="139"/>
  <c r="D15" i="139"/>
  <c r="D14" i="139"/>
  <c r="D9" i="139"/>
  <c r="D7" i="139"/>
  <c r="D6" i="139"/>
  <c r="D5" i="139"/>
  <c r="I2" i="139"/>
  <c r="I69" i="139" s="1"/>
  <c r="G101" i="138"/>
  <c r="B101" i="138"/>
  <c r="G100" i="138"/>
  <c r="B100" i="138"/>
  <c r="A52" i="138"/>
  <c r="F74" i="56"/>
  <c r="E74" i="56"/>
  <c r="E26" i="56"/>
  <c r="A24" i="56"/>
  <c r="D19" i="56"/>
  <c r="D15" i="56"/>
  <c r="D14" i="56"/>
  <c r="D9" i="56"/>
  <c r="D7" i="56"/>
  <c r="D6" i="56"/>
  <c r="D5" i="56"/>
  <c r="I2" i="56"/>
  <c r="G119" i="137"/>
  <c r="B119" i="137"/>
  <c r="G118" i="137"/>
  <c r="B118" i="137"/>
  <c r="F90" i="137"/>
  <c r="E90" i="137"/>
  <c r="F89" i="137"/>
  <c r="E89" i="137"/>
  <c r="F88" i="137"/>
  <c r="E88"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F74" i="137"/>
  <c r="E74" i="137"/>
  <c r="A52" i="137"/>
  <c r="E26" i="137"/>
  <c r="A24" i="137"/>
  <c r="D19" i="137"/>
  <c r="D15" i="137"/>
  <c r="D14" i="137"/>
  <c r="D9" i="137"/>
  <c r="D7" i="137"/>
  <c r="D6" i="137"/>
  <c r="D5" i="137"/>
  <c r="I2" i="137"/>
  <c r="I69" i="137" s="1"/>
  <c r="I98" i="137" l="1"/>
  <c r="I38" i="139"/>
  <c r="I38" i="138"/>
  <c r="I38" i="137"/>
  <c r="B101" i="56" l="1"/>
  <c r="B100" i="56"/>
  <c r="G100" i="56"/>
  <c r="G101" i="56"/>
  <c r="Z61" i="132" l="1"/>
  <c r="Z60" i="132"/>
  <c r="Z59" i="132"/>
  <c r="Z58" i="132"/>
  <c r="Z57" i="132"/>
  <c r="Z56" i="132"/>
  <c r="Z55" i="132"/>
  <c r="Z54" i="132"/>
  <c r="Z53" i="132"/>
  <c r="Z52" i="132"/>
  <c r="Z51" i="132"/>
  <c r="Z50" i="132"/>
  <c r="Z49" i="132"/>
  <c r="Z48" i="132"/>
  <c r="Z47" i="132"/>
  <c r="Z46" i="132"/>
  <c r="Z45" i="132"/>
  <c r="Z44" i="132"/>
  <c r="Z43" i="132"/>
  <c r="Z42" i="132"/>
  <c r="Z41" i="132"/>
  <c r="Z40" i="132"/>
  <c r="Z39" i="132"/>
  <c r="Z38" i="132"/>
  <c r="Z37" i="132"/>
  <c r="Z36" i="132"/>
  <c r="Z35" i="132"/>
  <c r="Z34" i="132"/>
  <c r="Z33" i="132"/>
  <c r="Z32" i="132"/>
  <c r="Z31" i="132"/>
  <c r="Z30" i="132"/>
  <c r="A52" i="56" l="1"/>
  <c r="E48" i="136"/>
  <c r="E49" i="136" s="1"/>
  <c r="D48" i="136"/>
  <c r="D49" i="136" s="1"/>
  <c r="C48" i="136"/>
  <c r="C49" i="136" s="1"/>
  <c r="H40" i="136"/>
  <c r="H41" i="136" s="1"/>
  <c r="G40" i="136"/>
  <c r="F40" i="136"/>
  <c r="E40" i="136"/>
  <c r="E41" i="136" s="1"/>
  <c r="D40" i="136"/>
  <c r="D41" i="136" s="1"/>
  <c r="C40" i="136"/>
  <c r="H39" i="136"/>
  <c r="G39" i="136"/>
  <c r="F39" i="136"/>
  <c r="F41" i="136" s="1"/>
  <c r="E39" i="136"/>
  <c r="D39" i="136"/>
  <c r="C39" i="136"/>
  <c r="I26" i="136"/>
  <c r="I19" i="136"/>
  <c r="G19" i="136"/>
  <c r="D19" i="136"/>
  <c r="I18" i="136"/>
  <c r="F18" i="136"/>
  <c r="D18" i="136"/>
  <c r="B18" i="136"/>
  <c r="J15" i="136"/>
  <c r="G15" i="136"/>
  <c r="C66" i="136" s="1"/>
  <c r="C15" i="136"/>
  <c r="I14" i="136"/>
  <c r="G14" i="136"/>
  <c r="C14" i="136"/>
  <c r="C64" i="136" s="1"/>
  <c r="C13" i="136"/>
  <c r="C12" i="136"/>
  <c r="C60" i="136" s="1"/>
  <c r="H11" i="136"/>
  <c r="C63" i="136" s="1"/>
  <c r="C11" i="136"/>
  <c r="B72" i="136" s="1"/>
  <c r="B73" i="136" s="1"/>
  <c r="H10" i="136"/>
  <c r="C10" i="136"/>
  <c r="H9" i="136"/>
  <c r="D9" i="136"/>
  <c r="B9" i="136"/>
  <c r="I8" i="136"/>
  <c r="G8" i="136"/>
  <c r="D8" i="136"/>
  <c r="B8" i="136"/>
  <c r="I7" i="136"/>
  <c r="G7" i="136"/>
  <c r="D7" i="136"/>
  <c r="B7" i="136"/>
  <c r="H4" i="136"/>
  <c r="G4" i="136"/>
  <c r="F4" i="136"/>
  <c r="E4" i="136"/>
  <c r="D4" i="136"/>
  <c r="C4" i="136"/>
  <c r="B4" i="136"/>
  <c r="A4" i="136"/>
  <c r="E48" i="133"/>
  <c r="E49" i="133" s="1"/>
  <c r="I74" i="56" s="1"/>
  <c r="D48" i="133"/>
  <c r="D49" i="133" s="1"/>
  <c r="H74" i="56" s="1"/>
  <c r="C48" i="133"/>
  <c r="C49" i="133" s="1"/>
  <c r="G74" i="56" s="1"/>
  <c r="H40" i="133"/>
  <c r="G40" i="133"/>
  <c r="F40" i="133"/>
  <c r="E40" i="133"/>
  <c r="D40" i="133"/>
  <c r="C40" i="133"/>
  <c r="H39" i="133"/>
  <c r="G39" i="133"/>
  <c r="F39" i="133"/>
  <c r="E39" i="133"/>
  <c r="D39" i="133"/>
  <c r="C39" i="133"/>
  <c r="I26" i="133"/>
  <c r="I19" i="133"/>
  <c r="G19" i="133"/>
  <c r="D19" i="133"/>
  <c r="I18" i="133"/>
  <c r="F18" i="133"/>
  <c r="D18" i="133"/>
  <c r="B18" i="133"/>
  <c r="J15" i="133"/>
  <c r="G15" i="133"/>
  <c r="C66" i="133" s="1"/>
  <c r="C15" i="133"/>
  <c r="I14" i="133"/>
  <c r="G14" i="133"/>
  <c r="C14" i="133"/>
  <c r="C64" i="133" s="1"/>
  <c r="C13" i="133"/>
  <c r="C12" i="133"/>
  <c r="C60" i="133" s="1"/>
  <c r="H11" i="133"/>
  <c r="C11" i="133"/>
  <c r="B72" i="133" s="1"/>
  <c r="B73" i="133" s="1"/>
  <c r="H10" i="133"/>
  <c r="G52" i="56" s="1"/>
  <c r="C10" i="133"/>
  <c r="H9" i="133"/>
  <c r="C74" i="56" s="1"/>
  <c r="D9" i="133"/>
  <c r="H61" i="56" s="1"/>
  <c r="B9" i="133"/>
  <c r="F61" i="56" s="1"/>
  <c r="I8" i="133"/>
  <c r="B74" i="56" s="1"/>
  <c r="G8" i="133"/>
  <c r="D8" i="133"/>
  <c r="B8" i="133"/>
  <c r="I7" i="133"/>
  <c r="G7" i="133"/>
  <c r="D7" i="133"/>
  <c r="E61" i="56" s="1"/>
  <c r="B7" i="133"/>
  <c r="D61" i="56" s="1"/>
  <c r="H4" i="133"/>
  <c r="G4" i="133"/>
  <c r="F4" i="133"/>
  <c r="E4" i="133"/>
  <c r="I9" i="56" s="1"/>
  <c r="D4" i="133"/>
  <c r="C4" i="133"/>
  <c r="B4" i="133"/>
  <c r="A4" i="133"/>
  <c r="C63" i="133" l="1"/>
  <c r="I52" i="56"/>
  <c r="I9" i="137"/>
  <c r="F41" i="133"/>
  <c r="D41" i="133"/>
  <c r="H41" i="133"/>
  <c r="D53" i="136"/>
  <c r="D53" i="133"/>
  <c r="E41" i="133"/>
  <c r="C41" i="133"/>
  <c r="C43" i="133" s="1"/>
  <c r="C58" i="133" s="1"/>
  <c r="G41" i="133"/>
  <c r="C41" i="136"/>
  <c r="G41" i="136"/>
  <c r="A72" i="136"/>
  <c r="A73" i="136" s="1"/>
  <c r="C42" i="136"/>
  <c r="B53" i="136" s="1"/>
  <c r="C43" i="136"/>
  <c r="C58" i="136" s="1"/>
  <c r="I47" i="136"/>
  <c r="C59" i="136"/>
  <c r="C61" i="136" s="1"/>
  <c r="A72" i="133"/>
  <c r="A73" i="133" s="1"/>
  <c r="I47" i="133"/>
  <c r="C59" i="133"/>
  <c r="C61" i="133" s="1"/>
  <c r="C42" i="133" l="1"/>
  <c r="B53" i="133" s="1"/>
  <c r="F53" i="136"/>
  <c r="H53" i="136" s="1"/>
  <c r="C72" i="136" s="1"/>
  <c r="I48" i="136"/>
  <c r="C62" i="136" s="1"/>
  <c r="C65" i="136" s="1"/>
  <c r="H65" i="136" s="1"/>
  <c r="H66" i="136" s="1"/>
  <c r="H72" i="136" s="1"/>
  <c r="H73" i="136" s="1"/>
  <c r="F53" i="133"/>
  <c r="I48" i="133"/>
  <c r="C62" i="133" s="1"/>
  <c r="C65" i="133" s="1"/>
  <c r="H65" i="133" s="1"/>
  <c r="H66" i="133" s="1"/>
  <c r="H72" i="133" s="1"/>
  <c r="H73" i="133" s="1"/>
  <c r="I38" i="56" l="1"/>
  <c r="I69" i="56"/>
  <c r="H53" i="133"/>
  <c r="C72" i="133" s="1"/>
  <c r="C73" i="133" s="1"/>
  <c r="D73" i="133" s="1"/>
  <c r="C73" i="136"/>
  <c r="D73" i="136" s="1"/>
  <c r="D72" i="136"/>
  <c r="E72" i="136" s="1"/>
  <c r="E73" i="136" s="1"/>
  <c r="D72" i="133" l="1"/>
  <c r="E72" i="133" s="1"/>
  <c r="E73" i="133" l="1"/>
  <c r="D74" i="56"/>
  <c r="I19" i="130"/>
  <c r="I18" i="130"/>
  <c r="G19" i="130"/>
  <c r="F18" i="130"/>
  <c r="D19" i="130"/>
  <c r="D18" i="130"/>
  <c r="B18" i="130"/>
  <c r="J15" i="130"/>
  <c r="I14" i="130"/>
  <c r="G15" i="130"/>
  <c r="G14" i="130"/>
  <c r="H11" i="130"/>
  <c r="I52" i="138" s="1"/>
  <c r="H10" i="130"/>
  <c r="G52" i="138" s="1"/>
  <c r="H9" i="130"/>
  <c r="C74" i="138" s="1"/>
  <c r="I8" i="130"/>
  <c r="B74" i="138" s="1"/>
  <c r="I7" i="130"/>
  <c r="G8" i="130"/>
  <c r="G7" i="130"/>
  <c r="C15" i="130"/>
  <c r="C14" i="130"/>
  <c r="C13" i="130"/>
  <c r="C12" i="130"/>
  <c r="C11" i="130"/>
  <c r="C10" i="130"/>
  <c r="D9" i="130"/>
  <c r="H61" i="138" s="1"/>
  <c r="D8" i="130"/>
  <c r="D7" i="130"/>
  <c r="E61" i="138" s="1"/>
  <c r="B9" i="130"/>
  <c r="F61" i="138" s="1"/>
  <c r="B8" i="130"/>
  <c r="B7" i="130"/>
  <c r="D61" i="138" s="1"/>
  <c r="H4" i="130"/>
  <c r="G4" i="130"/>
  <c r="F4" i="130"/>
  <c r="E4" i="130"/>
  <c r="I9" i="138" s="1"/>
  <c r="D4" i="130"/>
  <c r="C4" i="130"/>
  <c r="B4" i="130"/>
  <c r="A4" i="130"/>
  <c r="I19" i="128"/>
  <c r="I18" i="128"/>
  <c r="G19" i="128"/>
  <c r="F18" i="128"/>
  <c r="D19" i="128"/>
  <c r="D18" i="128"/>
  <c r="B18" i="128"/>
  <c r="J15" i="128"/>
  <c r="I14" i="128"/>
  <c r="G15" i="128"/>
  <c r="G14" i="128"/>
  <c r="H11" i="128"/>
  <c r="I52" i="139" s="1"/>
  <c r="H10" i="128"/>
  <c r="G52" i="139" s="1"/>
  <c r="H9" i="128"/>
  <c r="C74" i="139" s="1"/>
  <c r="I8" i="128"/>
  <c r="B74" i="139" s="1"/>
  <c r="I7" i="128"/>
  <c r="G8" i="128"/>
  <c r="G7" i="128"/>
  <c r="G7" i="125"/>
  <c r="G8" i="125"/>
  <c r="C15" i="128"/>
  <c r="C14" i="128"/>
  <c r="C13" i="128"/>
  <c r="C12" i="128"/>
  <c r="C11" i="128"/>
  <c r="C10" i="128"/>
  <c r="D9" i="128"/>
  <c r="H61" i="139" s="1"/>
  <c r="D8" i="128"/>
  <c r="D7" i="128"/>
  <c r="E61" i="139" s="1"/>
  <c r="B9" i="128"/>
  <c r="F61" i="139" s="1"/>
  <c r="B8" i="128"/>
  <c r="B7" i="128"/>
  <c r="D61" i="139" s="1"/>
  <c r="H4" i="128"/>
  <c r="G4" i="128"/>
  <c r="F4" i="128"/>
  <c r="E4" i="128"/>
  <c r="I9" i="139" s="1"/>
  <c r="D4" i="128"/>
  <c r="C4" i="128"/>
  <c r="B4" i="128"/>
  <c r="A4" i="128"/>
  <c r="I19" i="124"/>
  <c r="I18" i="124"/>
  <c r="G19" i="124"/>
  <c r="F18" i="124"/>
  <c r="D19" i="124"/>
  <c r="D18" i="124"/>
  <c r="B18" i="124"/>
  <c r="J15" i="124"/>
  <c r="I14" i="124"/>
  <c r="G15" i="124"/>
  <c r="G14" i="124"/>
  <c r="H11" i="124"/>
  <c r="H10" i="124"/>
  <c r="H9" i="124"/>
  <c r="C89" i="137" s="1"/>
  <c r="I8" i="124"/>
  <c r="B89" i="137" s="1"/>
  <c r="I7" i="124"/>
  <c r="G8" i="124"/>
  <c r="G7" i="124"/>
  <c r="C15" i="124"/>
  <c r="C14" i="124"/>
  <c r="C13" i="124"/>
  <c r="C12" i="124"/>
  <c r="C11" i="124"/>
  <c r="C10" i="124"/>
  <c r="D9" i="124"/>
  <c r="D8" i="124"/>
  <c r="D7" i="124"/>
  <c r="B9" i="124"/>
  <c r="B8" i="124"/>
  <c r="B7" i="124"/>
  <c r="H4" i="124"/>
  <c r="G4" i="124"/>
  <c r="F4" i="124"/>
  <c r="E4" i="124"/>
  <c r="D4" i="124"/>
  <c r="C4" i="124"/>
  <c r="B4" i="124"/>
  <c r="A4" i="124"/>
  <c r="I19" i="123"/>
  <c r="I18" i="123"/>
  <c r="G19" i="123"/>
  <c r="F18" i="123"/>
  <c r="D19" i="123"/>
  <c r="D18" i="123"/>
  <c r="B18" i="123"/>
  <c r="J15" i="123"/>
  <c r="I14" i="123"/>
  <c r="G15" i="123"/>
  <c r="G14" i="123"/>
  <c r="H11" i="123"/>
  <c r="H10" i="123"/>
  <c r="H9" i="123"/>
  <c r="C88" i="137" s="1"/>
  <c r="I8" i="123"/>
  <c r="B88" i="137" s="1"/>
  <c r="I7" i="123"/>
  <c r="G8" i="123"/>
  <c r="G7" i="123"/>
  <c r="C15" i="123"/>
  <c r="C14" i="123"/>
  <c r="C13" i="123"/>
  <c r="C12" i="123"/>
  <c r="C11" i="123"/>
  <c r="C10" i="123"/>
  <c r="D9" i="123"/>
  <c r="D8" i="123"/>
  <c r="D7" i="123"/>
  <c r="B9" i="123"/>
  <c r="B8" i="123"/>
  <c r="B7" i="123"/>
  <c r="H4" i="123"/>
  <c r="G4" i="123"/>
  <c r="F4" i="123"/>
  <c r="E4" i="123"/>
  <c r="D4" i="123"/>
  <c r="C4" i="123"/>
  <c r="B4" i="123"/>
  <c r="A4" i="123"/>
  <c r="I19" i="122"/>
  <c r="I18" i="122"/>
  <c r="G19" i="122"/>
  <c r="F18" i="122"/>
  <c r="D19" i="122"/>
  <c r="D18" i="122"/>
  <c r="B18" i="122"/>
  <c r="J15" i="122"/>
  <c r="I14" i="122"/>
  <c r="G15" i="122"/>
  <c r="G14" i="122"/>
  <c r="H11" i="122"/>
  <c r="H10" i="122"/>
  <c r="H9" i="122"/>
  <c r="C87" i="137" s="1"/>
  <c r="I8" i="122"/>
  <c r="B87" i="137" s="1"/>
  <c r="I7" i="122"/>
  <c r="G8" i="122"/>
  <c r="G7" i="122"/>
  <c r="C15" i="122"/>
  <c r="C14" i="122"/>
  <c r="C13" i="122"/>
  <c r="C12" i="122"/>
  <c r="C11" i="122"/>
  <c r="C10" i="122"/>
  <c r="D9" i="122"/>
  <c r="D8" i="122"/>
  <c r="D7" i="122"/>
  <c r="B9" i="122"/>
  <c r="B8" i="122"/>
  <c r="B7" i="122"/>
  <c r="H4" i="122"/>
  <c r="G4" i="122"/>
  <c r="F4" i="122"/>
  <c r="E4" i="122"/>
  <c r="D4" i="122"/>
  <c r="C4" i="122"/>
  <c r="B4" i="122"/>
  <c r="A4" i="122"/>
  <c r="I19" i="121"/>
  <c r="I18" i="121"/>
  <c r="G19" i="121"/>
  <c r="F18" i="121"/>
  <c r="D19" i="121"/>
  <c r="D18" i="121"/>
  <c r="B18" i="121"/>
  <c r="J15" i="121"/>
  <c r="I14" i="121"/>
  <c r="G15" i="121"/>
  <c r="G14" i="121"/>
  <c r="H11" i="121"/>
  <c r="H10" i="121"/>
  <c r="H9" i="121"/>
  <c r="C86" i="137" s="1"/>
  <c r="I8" i="121"/>
  <c r="B86" i="137" s="1"/>
  <c r="I7" i="121"/>
  <c r="G8" i="121"/>
  <c r="G7" i="121"/>
  <c r="D9" i="121"/>
  <c r="D8" i="121"/>
  <c r="D7" i="121"/>
  <c r="B9" i="121"/>
  <c r="B8" i="121"/>
  <c r="B7" i="121"/>
  <c r="C15" i="121"/>
  <c r="C14" i="121"/>
  <c r="C13" i="121"/>
  <c r="C12" i="121"/>
  <c r="C11" i="121"/>
  <c r="C10" i="121"/>
  <c r="H4" i="121"/>
  <c r="G4" i="121"/>
  <c r="F4" i="121"/>
  <c r="E4" i="121"/>
  <c r="D4" i="121"/>
  <c r="C4" i="121"/>
  <c r="B4" i="121"/>
  <c r="A4" i="121"/>
  <c r="B18" i="120"/>
  <c r="D19" i="120"/>
  <c r="D18" i="120"/>
  <c r="G19" i="120"/>
  <c r="F18" i="120"/>
  <c r="I19" i="120"/>
  <c r="I18" i="120"/>
  <c r="J15" i="120"/>
  <c r="I14" i="120"/>
  <c r="G15" i="120"/>
  <c r="G14" i="120"/>
  <c r="I8" i="120"/>
  <c r="B85" i="137" s="1"/>
  <c r="I7" i="120"/>
  <c r="H11" i="120"/>
  <c r="H10" i="120"/>
  <c r="H9" i="120"/>
  <c r="C85" i="137" s="1"/>
  <c r="G8" i="120"/>
  <c r="G7" i="120"/>
  <c r="C15" i="120"/>
  <c r="C14" i="120"/>
  <c r="C13" i="120"/>
  <c r="C12" i="120"/>
  <c r="C11" i="120"/>
  <c r="C10" i="120"/>
  <c r="D9" i="120"/>
  <c r="D8" i="120"/>
  <c r="D7" i="120"/>
  <c r="B9" i="120"/>
  <c r="B8" i="120"/>
  <c r="B7" i="120"/>
  <c r="H4" i="120"/>
  <c r="G4" i="120"/>
  <c r="F4" i="120"/>
  <c r="E4" i="120"/>
  <c r="D4" i="120"/>
  <c r="C4" i="120"/>
  <c r="B4" i="120"/>
  <c r="A4" i="120"/>
  <c r="I19" i="119"/>
  <c r="I18" i="119"/>
  <c r="G19" i="119"/>
  <c r="F18" i="119"/>
  <c r="D19" i="119"/>
  <c r="D18" i="119"/>
  <c r="B18" i="119"/>
  <c r="J15" i="119"/>
  <c r="I14" i="119"/>
  <c r="G15" i="119"/>
  <c r="G14" i="119"/>
  <c r="H11" i="119"/>
  <c r="H10" i="119"/>
  <c r="H9" i="119"/>
  <c r="C84" i="137" s="1"/>
  <c r="I8" i="119"/>
  <c r="B84" i="137" s="1"/>
  <c r="I7" i="119"/>
  <c r="G8" i="119"/>
  <c r="G7" i="119"/>
  <c r="C15" i="119"/>
  <c r="C14" i="119"/>
  <c r="C13" i="119"/>
  <c r="C12" i="119"/>
  <c r="C11" i="119"/>
  <c r="C10" i="119"/>
  <c r="D9" i="119"/>
  <c r="D8" i="119"/>
  <c r="D7" i="119"/>
  <c r="B9" i="119"/>
  <c r="B8" i="119"/>
  <c r="B7" i="119"/>
  <c r="H4" i="119"/>
  <c r="G4" i="119"/>
  <c r="F4" i="119"/>
  <c r="E4" i="119"/>
  <c r="D4" i="119"/>
  <c r="C4" i="119"/>
  <c r="B4" i="119"/>
  <c r="A4" i="119"/>
  <c r="I19" i="118"/>
  <c r="I18" i="118"/>
  <c r="G19" i="118"/>
  <c r="F18" i="118"/>
  <c r="D19" i="118"/>
  <c r="D18" i="118"/>
  <c r="B18" i="118"/>
  <c r="J15" i="118"/>
  <c r="I14" i="118"/>
  <c r="G15" i="118"/>
  <c r="G14" i="118"/>
  <c r="H11" i="118"/>
  <c r="H10" i="118"/>
  <c r="H9" i="118"/>
  <c r="C83" i="137" s="1"/>
  <c r="I8" i="118"/>
  <c r="B83" i="137" s="1"/>
  <c r="I7" i="118"/>
  <c r="C15" i="118"/>
  <c r="C14" i="118"/>
  <c r="C13" i="118"/>
  <c r="C12" i="118"/>
  <c r="C11" i="118"/>
  <c r="C10" i="118"/>
  <c r="D9" i="118"/>
  <c r="D8" i="118"/>
  <c r="D7" i="118"/>
  <c r="B9" i="118"/>
  <c r="B8" i="118"/>
  <c r="B7" i="118"/>
  <c r="G8" i="118"/>
  <c r="G7" i="118"/>
  <c r="H4" i="118"/>
  <c r="G4" i="118"/>
  <c r="F4" i="118"/>
  <c r="E4" i="118"/>
  <c r="D4" i="118"/>
  <c r="C4" i="118"/>
  <c r="B4" i="118"/>
  <c r="A4" i="118"/>
  <c r="G7" i="116"/>
  <c r="G7" i="115"/>
  <c r="G7" i="114"/>
  <c r="G7" i="113"/>
  <c r="G7" i="109"/>
  <c r="I19" i="117"/>
  <c r="I18" i="117"/>
  <c r="G19" i="117"/>
  <c r="F18" i="117"/>
  <c r="D19" i="117"/>
  <c r="D18" i="117"/>
  <c r="B18" i="117"/>
  <c r="G14" i="117"/>
  <c r="G15" i="117"/>
  <c r="I14" i="117"/>
  <c r="H11" i="117"/>
  <c r="H10" i="117"/>
  <c r="H9" i="117"/>
  <c r="C82" i="137" s="1"/>
  <c r="I7" i="117"/>
  <c r="I8" i="117"/>
  <c r="B82" i="137" s="1"/>
  <c r="G7" i="117"/>
  <c r="G8" i="117"/>
  <c r="C15" i="117"/>
  <c r="C14" i="117"/>
  <c r="C13" i="117"/>
  <c r="C12" i="117"/>
  <c r="C11" i="117"/>
  <c r="C10" i="117"/>
  <c r="D9" i="117"/>
  <c r="D8" i="117"/>
  <c r="D7" i="117"/>
  <c r="B9" i="117"/>
  <c r="B8" i="117"/>
  <c r="B7" i="117"/>
  <c r="H4" i="117"/>
  <c r="G4" i="117"/>
  <c r="F4" i="117"/>
  <c r="E4" i="117"/>
  <c r="D4" i="117"/>
  <c r="C4" i="117"/>
  <c r="B4" i="117"/>
  <c r="A4" i="117"/>
  <c r="I19" i="116" l="1"/>
  <c r="I18" i="116"/>
  <c r="G19" i="116"/>
  <c r="F18" i="116"/>
  <c r="D19" i="116"/>
  <c r="D18" i="116"/>
  <c r="B18" i="116"/>
  <c r="J15" i="116"/>
  <c r="I14" i="116"/>
  <c r="G15" i="116"/>
  <c r="G14" i="116"/>
  <c r="H11" i="116"/>
  <c r="H10" i="116"/>
  <c r="H9" i="116"/>
  <c r="C81" i="137" s="1"/>
  <c r="H9" i="125"/>
  <c r="C90" i="137" s="1"/>
  <c r="H10" i="125"/>
  <c r="I8" i="116"/>
  <c r="B81" i="137" s="1"/>
  <c r="I7" i="116"/>
  <c r="G8" i="116"/>
  <c r="C15" i="116"/>
  <c r="C14" i="116"/>
  <c r="C13" i="116"/>
  <c r="C12" i="116"/>
  <c r="C11" i="116"/>
  <c r="C10" i="116"/>
  <c r="D9" i="116"/>
  <c r="D8" i="116"/>
  <c r="D7" i="116"/>
  <c r="B9" i="116"/>
  <c r="B8" i="116"/>
  <c r="B7" i="116"/>
  <c r="H4" i="116"/>
  <c r="G4" i="116"/>
  <c r="F4" i="116"/>
  <c r="E4" i="116"/>
  <c r="D4" i="116"/>
  <c r="C4" i="116"/>
  <c r="B4" i="116"/>
  <c r="A4" i="116"/>
  <c r="I19" i="115"/>
  <c r="I18" i="115"/>
  <c r="G19" i="115"/>
  <c r="F18" i="115"/>
  <c r="D19" i="115"/>
  <c r="D18" i="115"/>
  <c r="B18" i="115"/>
  <c r="J15" i="115"/>
  <c r="I14" i="115"/>
  <c r="G15" i="115"/>
  <c r="G14" i="115"/>
  <c r="H11" i="115"/>
  <c r="H10" i="115"/>
  <c r="H9" i="115"/>
  <c r="C80" i="137" s="1"/>
  <c r="I8" i="115"/>
  <c r="B80" i="137" s="1"/>
  <c r="I7" i="115"/>
  <c r="G8" i="115"/>
  <c r="C15" i="115"/>
  <c r="C14" i="115"/>
  <c r="C13" i="115"/>
  <c r="C12" i="115"/>
  <c r="C11" i="115"/>
  <c r="C10" i="115"/>
  <c r="D9" i="115"/>
  <c r="D8" i="115"/>
  <c r="D7" i="115"/>
  <c r="B9" i="115"/>
  <c r="B8" i="115"/>
  <c r="B7" i="115"/>
  <c r="H4" i="115"/>
  <c r="G4" i="115"/>
  <c r="F4" i="115"/>
  <c r="E4" i="115"/>
  <c r="D4" i="115"/>
  <c r="C4" i="115"/>
  <c r="B4" i="115"/>
  <c r="A4" i="115"/>
  <c r="I19" i="114"/>
  <c r="I18" i="114"/>
  <c r="G19" i="114"/>
  <c r="F18" i="114"/>
  <c r="D19" i="114"/>
  <c r="D18" i="114"/>
  <c r="B18" i="114"/>
  <c r="J15" i="114"/>
  <c r="I14" i="114"/>
  <c r="G15" i="114"/>
  <c r="G14" i="114"/>
  <c r="I8" i="114"/>
  <c r="B79" i="137" s="1"/>
  <c r="I7" i="114"/>
  <c r="H11" i="114"/>
  <c r="H10" i="114"/>
  <c r="H9" i="114"/>
  <c r="C79" i="137" s="1"/>
  <c r="G8" i="114"/>
  <c r="D9" i="114"/>
  <c r="D8" i="114"/>
  <c r="D7" i="114"/>
  <c r="C15" i="114"/>
  <c r="C14" i="114"/>
  <c r="C13" i="114"/>
  <c r="C12" i="114"/>
  <c r="C11" i="114"/>
  <c r="C10" i="114"/>
  <c r="B9" i="114"/>
  <c r="B8" i="114"/>
  <c r="B7" i="114"/>
  <c r="H4" i="114"/>
  <c r="G4" i="114"/>
  <c r="F4" i="114"/>
  <c r="E4" i="114"/>
  <c r="D4" i="114"/>
  <c r="C4" i="114"/>
  <c r="B4" i="114"/>
  <c r="A4" i="114"/>
  <c r="I19" i="113"/>
  <c r="I18" i="113"/>
  <c r="G19" i="113"/>
  <c r="F18" i="113"/>
  <c r="D19" i="113"/>
  <c r="D18" i="113"/>
  <c r="B18" i="113"/>
  <c r="J15" i="113"/>
  <c r="I14" i="113"/>
  <c r="G15" i="113"/>
  <c r="G14" i="113"/>
  <c r="H11" i="113"/>
  <c r="H10" i="113"/>
  <c r="H9" i="113"/>
  <c r="C78" i="137" s="1"/>
  <c r="I8" i="113"/>
  <c r="B78" i="137" s="1"/>
  <c r="I7" i="113"/>
  <c r="G8" i="113"/>
  <c r="D9" i="113"/>
  <c r="D8" i="113"/>
  <c r="D7" i="113"/>
  <c r="D7" i="125"/>
  <c r="D8" i="125"/>
  <c r="D9" i="125"/>
  <c r="C15" i="113"/>
  <c r="C14" i="113"/>
  <c r="C13" i="113"/>
  <c r="C12" i="113"/>
  <c r="C11" i="113"/>
  <c r="C10" i="113"/>
  <c r="B9" i="113"/>
  <c r="B8" i="113"/>
  <c r="B7" i="113"/>
  <c r="H4" i="113"/>
  <c r="G4" i="113"/>
  <c r="F4" i="113"/>
  <c r="E4" i="113"/>
  <c r="D4" i="113"/>
  <c r="C4" i="113"/>
  <c r="B4" i="113"/>
  <c r="A4" i="113"/>
  <c r="I19" i="111"/>
  <c r="I18" i="111"/>
  <c r="G19" i="111"/>
  <c r="F18" i="111"/>
  <c r="D19" i="111"/>
  <c r="D18" i="111"/>
  <c r="B18" i="111"/>
  <c r="J15" i="111"/>
  <c r="I14" i="111"/>
  <c r="G15" i="111"/>
  <c r="G14" i="111"/>
  <c r="H11" i="111"/>
  <c r="H10" i="111"/>
  <c r="H9" i="111"/>
  <c r="C77" i="137" s="1"/>
  <c r="I8" i="111"/>
  <c r="B77" i="137" s="1"/>
  <c r="I7" i="111"/>
  <c r="G8" i="111"/>
  <c r="G7" i="111"/>
  <c r="D9" i="111"/>
  <c r="D8" i="111"/>
  <c r="D7" i="111"/>
  <c r="B9" i="111"/>
  <c r="B8" i="111"/>
  <c r="B7" i="111"/>
  <c r="C15" i="111"/>
  <c r="C14" i="111"/>
  <c r="C13" i="111"/>
  <c r="C12" i="111"/>
  <c r="C11" i="111"/>
  <c r="C10" i="111"/>
  <c r="H4" i="111"/>
  <c r="G4" i="111"/>
  <c r="F4" i="111"/>
  <c r="E4" i="111"/>
  <c r="D4" i="111"/>
  <c r="C4" i="111"/>
  <c r="B4" i="111"/>
  <c r="A4" i="111"/>
  <c r="I19" i="26"/>
  <c r="I18" i="26"/>
  <c r="G19" i="26"/>
  <c r="F18" i="26"/>
  <c r="D19" i="26"/>
  <c r="D18" i="26"/>
  <c r="B18" i="26"/>
  <c r="J15" i="26"/>
  <c r="I14" i="26"/>
  <c r="G15" i="26"/>
  <c r="G14" i="26"/>
  <c r="H11" i="26"/>
  <c r="I52" i="137" s="1"/>
  <c r="H10" i="26"/>
  <c r="G52" i="137" s="1"/>
  <c r="H9" i="26"/>
  <c r="C74" i="137" s="1"/>
  <c r="I8" i="26"/>
  <c r="B74" i="137" s="1"/>
  <c r="I7" i="26"/>
  <c r="G8" i="26"/>
  <c r="G7" i="26"/>
  <c r="C15" i="26"/>
  <c r="C14" i="26"/>
  <c r="C13" i="26"/>
  <c r="C12" i="26"/>
  <c r="C11" i="26"/>
  <c r="C10" i="26"/>
  <c r="D9" i="26"/>
  <c r="H61" i="137" s="1"/>
  <c r="D8" i="26"/>
  <c r="D7" i="26"/>
  <c r="E61" i="137" s="1"/>
  <c r="B9" i="26"/>
  <c r="F61" i="137" s="1"/>
  <c r="B8" i="26"/>
  <c r="B7" i="26"/>
  <c r="D61" i="137" s="1"/>
  <c r="H4" i="26"/>
  <c r="G4" i="26"/>
  <c r="F4" i="26"/>
  <c r="E4" i="26"/>
  <c r="D4" i="26"/>
  <c r="C4" i="26"/>
  <c r="B4" i="26"/>
  <c r="A4" i="26"/>
  <c r="I19" i="110"/>
  <c r="I18" i="110"/>
  <c r="G19" i="110"/>
  <c r="F18" i="110"/>
  <c r="D19" i="110"/>
  <c r="D18" i="110"/>
  <c r="B18" i="110"/>
  <c r="J15" i="110"/>
  <c r="I14" i="110"/>
  <c r="G15" i="110"/>
  <c r="G14" i="110"/>
  <c r="H11" i="110"/>
  <c r="H10" i="110"/>
  <c r="H9" i="110"/>
  <c r="C76" i="137" s="1"/>
  <c r="I8" i="110"/>
  <c r="B76" i="137" s="1"/>
  <c r="I7" i="110"/>
  <c r="G8" i="110"/>
  <c r="G7" i="110"/>
  <c r="C15" i="110"/>
  <c r="C14" i="110"/>
  <c r="C13" i="110"/>
  <c r="C12" i="110"/>
  <c r="C11" i="110"/>
  <c r="C10" i="110"/>
  <c r="D9" i="110"/>
  <c r="D8" i="110"/>
  <c r="D7" i="110"/>
  <c r="B9" i="110"/>
  <c r="B8" i="110"/>
  <c r="B7" i="110"/>
  <c r="H4" i="110"/>
  <c r="G4" i="110"/>
  <c r="F4" i="110"/>
  <c r="E4" i="110"/>
  <c r="D4" i="110"/>
  <c r="C4" i="110"/>
  <c r="B4" i="110"/>
  <c r="A4" i="110"/>
  <c r="I19" i="109"/>
  <c r="G19" i="109"/>
  <c r="D19" i="109"/>
  <c r="I18" i="109"/>
  <c r="F18" i="109"/>
  <c r="D18" i="109"/>
  <c r="B18" i="109"/>
  <c r="B18" i="125"/>
  <c r="J15" i="109"/>
  <c r="I14" i="109"/>
  <c r="G15" i="109"/>
  <c r="G14" i="109"/>
  <c r="H11" i="109"/>
  <c r="H10" i="109"/>
  <c r="H9" i="109"/>
  <c r="C75" i="137" s="1"/>
  <c r="I8" i="109"/>
  <c r="B75" i="137" s="1"/>
  <c r="I7" i="109"/>
  <c r="G8" i="109"/>
  <c r="C15" i="109"/>
  <c r="C14" i="109"/>
  <c r="C13" i="109"/>
  <c r="C12" i="109"/>
  <c r="C11" i="109"/>
  <c r="C10" i="109"/>
  <c r="C10" i="125"/>
  <c r="C11" i="125"/>
  <c r="C12" i="125"/>
  <c r="C13" i="125"/>
  <c r="C14" i="125"/>
  <c r="C15" i="125"/>
  <c r="D9" i="109"/>
  <c r="D8" i="109"/>
  <c r="D7" i="109"/>
  <c r="B9" i="109"/>
  <c r="B8" i="109"/>
  <c r="B7" i="109"/>
  <c r="H4" i="109"/>
  <c r="G4" i="109"/>
  <c r="F4" i="109"/>
  <c r="E4" i="109"/>
  <c r="D4" i="109"/>
  <c r="C4" i="109"/>
  <c r="B4" i="109"/>
  <c r="A4" i="109"/>
  <c r="D19" i="125"/>
  <c r="G19" i="125"/>
  <c r="I19" i="125"/>
  <c r="I18" i="125"/>
  <c r="F18" i="125"/>
  <c r="D18" i="125"/>
  <c r="J15" i="125"/>
  <c r="I14" i="125"/>
  <c r="G15" i="125"/>
  <c r="G14" i="125"/>
  <c r="H11" i="125"/>
  <c r="I8" i="125"/>
  <c r="B90" i="137" s="1"/>
  <c r="I7" i="125"/>
  <c r="B9" i="125"/>
  <c r="B8" i="125"/>
  <c r="B7" i="125"/>
  <c r="H4" i="125" l="1"/>
  <c r="G4" i="125"/>
  <c r="F4" i="125"/>
  <c r="E4" i="125"/>
  <c r="D4" i="125"/>
  <c r="C4" i="125"/>
  <c r="B4" i="125"/>
  <c r="A4" i="125"/>
  <c r="Z29" i="132"/>
  <c r="Z28" i="132"/>
  <c r="Z12" i="132"/>
  <c r="Z13" i="132"/>
  <c r="Z14" i="132"/>
  <c r="Z15" i="132"/>
  <c r="Z16" i="132"/>
  <c r="Z17" i="132"/>
  <c r="Z18" i="132"/>
  <c r="Z19" i="132"/>
  <c r="Z20" i="132"/>
  <c r="Z21" i="132"/>
  <c r="Z22" i="132"/>
  <c r="Z23" i="132"/>
  <c r="Z24" i="132"/>
  <c r="Z25" i="132"/>
  <c r="Z26" i="132"/>
  <c r="Z27" i="132"/>
  <c r="Z11" i="132"/>
  <c r="P82" i="132"/>
  <c r="R113" i="132" l="1"/>
  <c r="Q113" i="132"/>
  <c r="P113" i="132"/>
  <c r="R103" i="132"/>
  <c r="Q103" i="132"/>
  <c r="P103" i="132"/>
  <c r="R93" i="132"/>
  <c r="Q93" i="132"/>
  <c r="P93" i="132"/>
  <c r="R82" i="132"/>
  <c r="Q82" i="132"/>
  <c r="R71" i="132"/>
  <c r="Q71" i="132"/>
  <c r="P71" i="132"/>
  <c r="AA44" i="132"/>
  <c r="AA41" i="132"/>
  <c r="AA38" i="132"/>
  <c r="AA35" i="132"/>
  <c r="AA32" i="132"/>
  <c r="C39" i="125" l="1"/>
  <c r="E48" i="130" l="1"/>
  <c r="D48" i="130"/>
  <c r="D49" i="130" s="1"/>
  <c r="H74" i="138" s="1"/>
  <c r="C48" i="130"/>
  <c r="C49" i="130" s="1"/>
  <c r="G74" i="138" s="1"/>
  <c r="H40" i="130"/>
  <c r="G40" i="130"/>
  <c r="F40" i="130"/>
  <c r="E40" i="130"/>
  <c r="D40" i="130"/>
  <c r="C40" i="130"/>
  <c r="H39" i="130"/>
  <c r="G39" i="130"/>
  <c r="F39" i="130"/>
  <c r="E39" i="130"/>
  <c r="D39" i="130"/>
  <c r="C39" i="130"/>
  <c r="I26" i="130"/>
  <c r="C66" i="130"/>
  <c r="C64" i="130"/>
  <c r="C60" i="130"/>
  <c r="C63" i="130"/>
  <c r="B72" i="130"/>
  <c r="B73" i="130" s="1"/>
  <c r="D53" i="130"/>
  <c r="E48" i="128"/>
  <c r="D48" i="128"/>
  <c r="D49" i="128" s="1"/>
  <c r="H74" i="139" s="1"/>
  <c r="C48" i="128"/>
  <c r="C49" i="128" s="1"/>
  <c r="G74" i="139" s="1"/>
  <c r="H40" i="128"/>
  <c r="G40" i="128"/>
  <c r="F40" i="128"/>
  <c r="E40" i="128"/>
  <c r="D40" i="128"/>
  <c r="C40" i="128"/>
  <c r="H39" i="128"/>
  <c r="G39" i="128"/>
  <c r="F39" i="128"/>
  <c r="E39" i="128"/>
  <c r="D39" i="128"/>
  <c r="C39" i="128"/>
  <c r="I26" i="128"/>
  <c r="C66" i="128"/>
  <c r="C64" i="128"/>
  <c r="C60" i="128"/>
  <c r="C63" i="128"/>
  <c r="B72" i="128"/>
  <c r="B73" i="128" s="1"/>
  <c r="D53" i="128"/>
  <c r="F41" i="130" l="1"/>
  <c r="D41" i="130"/>
  <c r="C41" i="130"/>
  <c r="G41" i="130"/>
  <c r="H41" i="130"/>
  <c r="E41" i="130"/>
  <c r="I47" i="130"/>
  <c r="F53" i="130" s="1"/>
  <c r="A72" i="130"/>
  <c r="A73" i="130" s="1"/>
  <c r="E49" i="130"/>
  <c r="I74" i="138" s="1"/>
  <c r="C59" i="130"/>
  <c r="C61" i="130" s="1"/>
  <c r="C41" i="128"/>
  <c r="G41" i="128"/>
  <c r="F41" i="128"/>
  <c r="D41" i="128"/>
  <c r="H41" i="128"/>
  <c r="E41" i="128"/>
  <c r="I47" i="128"/>
  <c r="I48" i="128" s="1"/>
  <c r="C62" i="128" s="1"/>
  <c r="C65" i="128" s="1"/>
  <c r="A72" i="128"/>
  <c r="A73" i="128" s="1"/>
  <c r="E49" i="128"/>
  <c r="I74" i="139" s="1"/>
  <c r="C59" i="128"/>
  <c r="C61" i="128" s="1"/>
  <c r="C43" i="130" l="1"/>
  <c r="C58" i="130" s="1"/>
  <c r="C42" i="128"/>
  <c r="B53" i="128" s="1"/>
  <c r="C42" i="130"/>
  <c r="B53" i="130" s="1"/>
  <c r="H53" i="130" s="1"/>
  <c r="C72" i="130" s="1"/>
  <c r="C73" i="130" s="1"/>
  <c r="D73" i="130" s="1"/>
  <c r="I48" i="130"/>
  <c r="C62" i="130" s="1"/>
  <c r="C65" i="130" s="1"/>
  <c r="C43" i="128"/>
  <c r="C58" i="128" s="1"/>
  <c r="H65" i="128" s="1"/>
  <c r="H66" i="128" s="1"/>
  <c r="H72" i="128" s="1"/>
  <c r="H73" i="128" s="1"/>
  <c r="F53" i="128"/>
  <c r="H53" i="128" l="1"/>
  <c r="C72" i="128" s="1"/>
  <c r="C73" i="128" s="1"/>
  <c r="D73" i="128" s="1"/>
  <c r="H65" i="130"/>
  <c r="H66" i="130" s="1"/>
  <c r="H72" i="130" s="1"/>
  <c r="H73" i="130" s="1"/>
  <c r="D72" i="130"/>
  <c r="E72" i="130" s="1"/>
  <c r="E48" i="125"/>
  <c r="D48" i="125"/>
  <c r="D49" i="125" s="1"/>
  <c r="H90" i="137" s="1"/>
  <c r="C48" i="125"/>
  <c r="C49" i="125" s="1"/>
  <c r="G90" i="137" s="1"/>
  <c r="H40" i="125"/>
  <c r="G40" i="125"/>
  <c r="F40" i="125"/>
  <c r="E40" i="125"/>
  <c r="D40" i="125"/>
  <c r="C40" i="125"/>
  <c r="H39" i="125"/>
  <c r="G39" i="125"/>
  <c r="F39" i="125"/>
  <c r="E39" i="125"/>
  <c r="D39" i="125"/>
  <c r="I26" i="125"/>
  <c r="C66" i="125"/>
  <c r="C64" i="125"/>
  <c r="C60" i="125"/>
  <c r="C63" i="125"/>
  <c r="B72" i="125"/>
  <c r="B73" i="125" s="1"/>
  <c r="D53" i="125"/>
  <c r="E48" i="124"/>
  <c r="D48" i="124"/>
  <c r="D49" i="124" s="1"/>
  <c r="H89" i="137" s="1"/>
  <c r="C48" i="124"/>
  <c r="C49" i="124" s="1"/>
  <c r="G89" i="137" s="1"/>
  <c r="H40" i="124"/>
  <c r="G40" i="124"/>
  <c r="F40" i="124"/>
  <c r="E40" i="124"/>
  <c r="D40" i="124"/>
  <c r="C40" i="124"/>
  <c r="H39" i="124"/>
  <c r="G39" i="124"/>
  <c r="F39" i="124"/>
  <c r="E39" i="124"/>
  <c r="D39" i="124"/>
  <c r="C39" i="124"/>
  <c r="I26" i="124"/>
  <c r="C66" i="124"/>
  <c r="C64" i="124"/>
  <c r="C60" i="124"/>
  <c r="C63" i="124"/>
  <c r="B72" i="124"/>
  <c r="B73" i="124" s="1"/>
  <c r="D53" i="124"/>
  <c r="E48" i="123"/>
  <c r="E49" i="123" s="1"/>
  <c r="I88" i="137" s="1"/>
  <c r="D48" i="123"/>
  <c r="D49" i="123" s="1"/>
  <c r="H88" i="137" s="1"/>
  <c r="C48" i="123"/>
  <c r="C49" i="123" s="1"/>
  <c r="G88" i="137" s="1"/>
  <c r="H40" i="123"/>
  <c r="G40" i="123"/>
  <c r="F40" i="123"/>
  <c r="E40" i="123"/>
  <c r="D40" i="123"/>
  <c r="C40" i="123"/>
  <c r="H39" i="123"/>
  <c r="G39" i="123"/>
  <c r="F39" i="123"/>
  <c r="E39" i="123"/>
  <c r="D39" i="123"/>
  <c r="C39" i="123"/>
  <c r="I26" i="123"/>
  <c r="C66" i="123"/>
  <c r="C64" i="123"/>
  <c r="C60" i="123"/>
  <c r="C63" i="123"/>
  <c r="B72" i="123"/>
  <c r="B73" i="123" s="1"/>
  <c r="E48" i="122"/>
  <c r="D48" i="122"/>
  <c r="D49" i="122" s="1"/>
  <c r="H87" i="137" s="1"/>
  <c r="C48" i="122"/>
  <c r="C49" i="122" s="1"/>
  <c r="G87" i="137" s="1"/>
  <c r="H40" i="122"/>
  <c r="G40" i="122"/>
  <c r="F40" i="122"/>
  <c r="E40" i="122"/>
  <c r="D40" i="122"/>
  <c r="C40" i="122"/>
  <c r="H39" i="122"/>
  <c r="G39" i="122"/>
  <c r="F39" i="122"/>
  <c r="E39" i="122"/>
  <c r="D39" i="122"/>
  <c r="C39" i="122"/>
  <c r="I26" i="122"/>
  <c r="C66" i="122"/>
  <c r="C64" i="122"/>
  <c r="C60" i="122"/>
  <c r="C63" i="122"/>
  <c r="B72" i="122"/>
  <c r="B73" i="122" s="1"/>
  <c r="A72" i="122"/>
  <c r="E48" i="121"/>
  <c r="D48" i="121"/>
  <c r="D49" i="121" s="1"/>
  <c r="H86" i="137" s="1"/>
  <c r="C48" i="121"/>
  <c r="C49" i="121" s="1"/>
  <c r="G86" i="137" s="1"/>
  <c r="H40" i="121"/>
  <c r="G40" i="121"/>
  <c r="F40" i="121"/>
  <c r="E40" i="121"/>
  <c r="D40" i="121"/>
  <c r="C40" i="121"/>
  <c r="H39" i="121"/>
  <c r="G39" i="121"/>
  <c r="F39" i="121"/>
  <c r="E39" i="121"/>
  <c r="D39" i="121"/>
  <c r="C39" i="121"/>
  <c r="I26" i="121"/>
  <c r="C66" i="121"/>
  <c r="C64" i="121"/>
  <c r="C60" i="121"/>
  <c r="C63" i="121"/>
  <c r="B72" i="121"/>
  <c r="B73" i="121" s="1"/>
  <c r="E48" i="120"/>
  <c r="E49" i="120" s="1"/>
  <c r="I85" i="137" s="1"/>
  <c r="D48" i="120"/>
  <c r="D49" i="120" s="1"/>
  <c r="H85" i="137" s="1"/>
  <c r="C48" i="120"/>
  <c r="C49" i="120" s="1"/>
  <c r="G85" i="137" s="1"/>
  <c r="H40" i="120"/>
  <c r="G40" i="120"/>
  <c r="F40" i="120"/>
  <c r="E40" i="120"/>
  <c r="D40" i="120"/>
  <c r="C40" i="120"/>
  <c r="H39" i="120"/>
  <c r="G39" i="120"/>
  <c r="F39" i="120"/>
  <c r="E39" i="120"/>
  <c r="D39" i="120"/>
  <c r="C39" i="120"/>
  <c r="I26" i="120"/>
  <c r="C66" i="120"/>
  <c r="C64" i="120"/>
  <c r="C60" i="120"/>
  <c r="C63" i="120"/>
  <c r="B72" i="120"/>
  <c r="B73" i="120" s="1"/>
  <c r="D53" i="120"/>
  <c r="E48" i="119"/>
  <c r="D48" i="119"/>
  <c r="D49" i="119" s="1"/>
  <c r="H84" i="137" s="1"/>
  <c r="C48" i="119"/>
  <c r="C49" i="119" s="1"/>
  <c r="G84" i="137" s="1"/>
  <c r="H40" i="119"/>
  <c r="G40" i="119"/>
  <c r="F40" i="119"/>
  <c r="E40" i="119"/>
  <c r="D40" i="119"/>
  <c r="C40" i="119"/>
  <c r="H39" i="119"/>
  <c r="G39" i="119"/>
  <c r="F39" i="119"/>
  <c r="E39" i="119"/>
  <c r="D39" i="119"/>
  <c r="C39" i="119"/>
  <c r="I26" i="119"/>
  <c r="C66" i="119"/>
  <c r="C64" i="119"/>
  <c r="C60" i="119"/>
  <c r="C63" i="119"/>
  <c r="B72" i="119"/>
  <c r="B73" i="119" s="1"/>
  <c r="A72" i="119"/>
  <c r="E48" i="118"/>
  <c r="D48" i="118"/>
  <c r="D49" i="118" s="1"/>
  <c r="H83" i="137" s="1"/>
  <c r="C48" i="118"/>
  <c r="C49" i="118" s="1"/>
  <c r="G83" i="137" s="1"/>
  <c r="H40" i="118"/>
  <c r="G40" i="118"/>
  <c r="F40" i="118"/>
  <c r="E40" i="118"/>
  <c r="D40" i="118"/>
  <c r="C40" i="118"/>
  <c r="H39" i="118"/>
  <c r="G39" i="118"/>
  <c r="F39" i="118"/>
  <c r="E39" i="118"/>
  <c r="D39" i="118"/>
  <c r="C39" i="118"/>
  <c r="I26" i="118"/>
  <c r="C66" i="118"/>
  <c r="C64" i="118"/>
  <c r="C60" i="118"/>
  <c r="C63" i="118"/>
  <c r="B72" i="118"/>
  <c r="B73" i="118" s="1"/>
  <c r="D53" i="118"/>
  <c r="E48" i="117"/>
  <c r="D48" i="117"/>
  <c r="D49" i="117" s="1"/>
  <c r="H82" i="137" s="1"/>
  <c r="C48" i="117"/>
  <c r="C49" i="117" s="1"/>
  <c r="G82" i="137" s="1"/>
  <c r="H40" i="117"/>
  <c r="G40" i="117"/>
  <c r="F40" i="117"/>
  <c r="E40" i="117"/>
  <c r="D40" i="117"/>
  <c r="C40" i="117"/>
  <c r="H39" i="117"/>
  <c r="G39" i="117"/>
  <c r="F39" i="117"/>
  <c r="E39" i="117"/>
  <c r="D39" i="117"/>
  <c r="C39" i="117"/>
  <c r="I26" i="117"/>
  <c r="J15" i="117"/>
  <c r="C66" i="117"/>
  <c r="C64" i="117"/>
  <c r="C60" i="117"/>
  <c r="C63" i="117"/>
  <c r="B72" i="117"/>
  <c r="B73" i="117" s="1"/>
  <c r="E48" i="116"/>
  <c r="D48" i="116"/>
  <c r="D49" i="116" s="1"/>
  <c r="H81" i="137" s="1"/>
  <c r="C48" i="116"/>
  <c r="C49" i="116" s="1"/>
  <c r="G81" i="137" s="1"/>
  <c r="H40" i="116"/>
  <c r="G40" i="116"/>
  <c r="F40" i="116"/>
  <c r="E40" i="116"/>
  <c r="D40" i="116"/>
  <c r="C40" i="116"/>
  <c r="H39" i="116"/>
  <c r="G39" i="116"/>
  <c r="F39" i="116"/>
  <c r="E39" i="116"/>
  <c r="D39" i="116"/>
  <c r="C39" i="116"/>
  <c r="I26" i="116"/>
  <c r="C66" i="116"/>
  <c r="C64" i="116"/>
  <c r="C60" i="116"/>
  <c r="C63" i="116"/>
  <c r="B72" i="116"/>
  <c r="B73" i="116" s="1"/>
  <c r="A72" i="116"/>
  <c r="E48" i="115"/>
  <c r="D48" i="115"/>
  <c r="D49" i="115" s="1"/>
  <c r="H80" i="137" s="1"/>
  <c r="C48" i="115"/>
  <c r="C49" i="115" s="1"/>
  <c r="G80" i="137" s="1"/>
  <c r="H40" i="115"/>
  <c r="G40" i="115"/>
  <c r="F40" i="115"/>
  <c r="E40" i="115"/>
  <c r="D40" i="115"/>
  <c r="C40" i="115"/>
  <c r="H39" i="115"/>
  <c r="G39" i="115"/>
  <c r="F39" i="115"/>
  <c r="E39" i="115"/>
  <c r="D39" i="115"/>
  <c r="C39" i="115"/>
  <c r="I26" i="115"/>
  <c r="C66" i="115"/>
  <c r="C64" i="115"/>
  <c r="C60" i="115"/>
  <c r="C63" i="115"/>
  <c r="B72" i="115"/>
  <c r="B73" i="115" s="1"/>
  <c r="E48" i="114"/>
  <c r="D48" i="114"/>
  <c r="D49" i="114" s="1"/>
  <c r="H79" i="137" s="1"/>
  <c r="C48" i="114"/>
  <c r="C49" i="114" s="1"/>
  <c r="G79" i="137" s="1"/>
  <c r="H40" i="114"/>
  <c r="G40" i="114"/>
  <c r="F40" i="114"/>
  <c r="E40" i="114"/>
  <c r="D40" i="114"/>
  <c r="C40" i="114"/>
  <c r="H39" i="114"/>
  <c r="G39" i="114"/>
  <c r="F39" i="114"/>
  <c r="E39" i="114"/>
  <c r="D39" i="114"/>
  <c r="C39" i="114"/>
  <c r="I26" i="114"/>
  <c r="C66" i="114"/>
  <c r="C64" i="114"/>
  <c r="C60" i="114"/>
  <c r="C63" i="114"/>
  <c r="B72" i="114"/>
  <c r="B73" i="114" s="1"/>
  <c r="D53" i="114"/>
  <c r="E48" i="113"/>
  <c r="E49" i="113" s="1"/>
  <c r="I78" i="137" s="1"/>
  <c r="D48" i="113"/>
  <c r="D49" i="113" s="1"/>
  <c r="H78" i="137" s="1"/>
  <c r="C48" i="113"/>
  <c r="C49" i="113" s="1"/>
  <c r="G78" i="137" s="1"/>
  <c r="H40" i="113"/>
  <c r="G40" i="113"/>
  <c r="F40" i="113"/>
  <c r="E40" i="113"/>
  <c r="D40" i="113"/>
  <c r="C40" i="113"/>
  <c r="H39" i="113"/>
  <c r="G39" i="113"/>
  <c r="F39" i="113"/>
  <c r="E39" i="113"/>
  <c r="D39" i="113"/>
  <c r="C39" i="113"/>
  <c r="I26" i="113"/>
  <c r="C66" i="113"/>
  <c r="C64" i="113"/>
  <c r="C60" i="113"/>
  <c r="C63" i="113"/>
  <c r="B72" i="113"/>
  <c r="B73" i="113" s="1"/>
  <c r="E48" i="111"/>
  <c r="D48" i="111"/>
  <c r="D49" i="111" s="1"/>
  <c r="H77" i="137" s="1"/>
  <c r="C48" i="111"/>
  <c r="C49" i="111" s="1"/>
  <c r="G77" i="137" s="1"/>
  <c r="H40" i="111"/>
  <c r="G40" i="111"/>
  <c r="F40" i="111"/>
  <c r="E40" i="111"/>
  <c r="D40" i="111"/>
  <c r="C40" i="111"/>
  <c r="H39" i="111"/>
  <c r="G39" i="111"/>
  <c r="F39" i="111"/>
  <c r="E39" i="111"/>
  <c r="D39" i="111"/>
  <c r="C39" i="111"/>
  <c r="I26" i="111"/>
  <c r="C66" i="111"/>
  <c r="C64" i="111"/>
  <c r="C60" i="111"/>
  <c r="C63" i="111"/>
  <c r="B72" i="111"/>
  <c r="B73" i="111" s="1"/>
  <c r="A72" i="111"/>
  <c r="E48" i="110"/>
  <c r="E49" i="110" s="1"/>
  <c r="I76" i="137" s="1"/>
  <c r="D48" i="110"/>
  <c r="D49" i="110" s="1"/>
  <c r="H76" i="137" s="1"/>
  <c r="C48" i="110"/>
  <c r="C49" i="110" s="1"/>
  <c r="G76" i="137" s="1"/>
  <c r="H40" i="110"/>
  <c r="G40" i="110"/>
  <c r="F40" i="110"/>
  <c r="E40" i="110"/>
  <c r="D40" i="110"/>
  <c r="C40" i="110"/>
  <c r="H39" i="110"/>
  <c r="G39" i="110"/>
  <c r="F39" i="110"/>
  <c r="E39" i="110"/>
  <c r="D39" i="110"/>
  <c r="C39" i="110"/>
  <c r="I26" i="110"/>
  <c r="C66" i="110"/>
  <c r="C64" i="110"/>
  <c r="C60" i="110"/>
  <c r="C63" i="110"/>
  <c r="B72" i="110"/>
  <c r="B73" i="110" s="1"/>
  <c r="E48" i="109"/>
  <c r="D48" i="109"/>
  <c r="D49" i="109" s="1"/>
  <c r="H75" i="137" s="1"/>
  <c r="C48" i="109"/>
  <c r="C49" i="109" s="1"/>
  <c r="G75" i="137" s="1"/>
  <c r="H40" i="109"/>
  <c r="G40" i="109"/>
  <c r="F40" i="109"/>
  <c r="E40" i="109"/>
  <c r="D40" i="109"/>
  <c r="C40" i="109"/>
  <c r="H39" i="109"/>
  <c r="G39" i="109"/>
  <c r="F39" i="109"/>
  <c r="E39" i="109"/>
  <c r="D39" i="109"/>
  <c r="C39" i="109"/>
  <c r="I26" i="109"/>
  <c r="C66" i="109"/>
  <c r="C64" i="109"/>
  <c r="C60" i="109"/>
  <c r="C63" i="109"/>
  <c r="B72" i="109"/>
  <c r="B73" i="109" s="1"/>
  <c r="D53" i="109"/>
  <c r="F41" i="123" l="1"/>
  <c r="F41" i="120"/>
  <c r="F41" i="116"/>
  <c r="D72" i="128"/>
  <c r="E72" i="128" s="1"/>
  <c r="E73" i="128" s="1"/>
  <c r="D74" i="139" s="1"/>
  <c r="J74" i="139" s="1"/>
  <c r="E73" i="130"/>
  <c r="D74" i="138" s="1"/>
  <c r="J74" i="138" s="1"/>
  <c r="I47" i="110"/>
  <c r="I47" i="113"/>
  <c r="I47" i="120"/>
  <c r="F41" i="124"/>
  <c r="I47" i="123"/>
  <c r="F41" i="122"/>
  <c r="F41" i="117"/>
  <c r="F41" i="114"/>
  <c r="F41" i="113"/>
  <c r="F41" i="111"/>
  <c r="D41" i="113"/>
  <c r="F41" i="119"/>
  <c r="A72" i="125"/>
  <c r="A73" i="125" s="1"/>
  <c r="D53" i="110"/>
  <c r="D53" i="113"/>
  <c r="C41" i="113"/>
  <c r="G41" i="113"/>
  <c r="E41" i="113"/>
  <c r="D53" i="115"/>
  <c r="D53" i="117"/>
  <c r="D53" i="121"/>
  <c r="C41" i="121"/>
  <c r="G41" i="121"/>
  <c r="D53" i="123"/>
  <c r="D41" i="124"/>
  <c r="H41" i="124"/>
  <c r="E41" i="123"/>
  <c r="D41" i="123"/>
  <c r="E41" i="122"/>
  <c r="D41" i="122"/>
  <c r="E41" i="120"/>
  <c r="D41" i="120"/>
  <c r="E41" i="119"/>
  <c r="D41" i="119"/>
  <c r="D41" i="117"/>
  <c r="H41" i="117"/>
  <c r="E41" i="116"/>
  <c r="D41" i="116"/>
  <c r="A72" i="115"/>
  <c r="A73" i="115" s="1"/>
  <c r="D41" i="114"/>
  <c r="C41" i="114"/>
  <c r="G41" i="114"/>
  <c r="E41" i="111"/>
  <c r="D41" i="111"/>
  <c r="C41" i="110"/>
  <c r="G41" i="110"/>
  <c r="A72" i="110"/>
  <c r="A73" i="110" s="1"/>
  <c r="C41" i="125"/>
  <c r="G41" i="125"/>
  <c r="F41" i="125"/>
  <c r="D41" i="125"/>
  <c r="H41" i="125"/>
  <c r="E41" i="125"/>
  <c r="E41" i="124"/>
  <c r="C41" i="124"/>
  <c r="G41" i="124"/>
  <c r="A72" i="124"/>
  <c r="A73" i="124" s="1"/>
  <c r="C41" i="123"/>
  <c r="G41" i="123"/>
  <c r="H41" i="123"/>
  <c r="A72" i="123"/>
  <c r="A73" i="123" s="1"/>
  <c r="C41" i="122"/>
  <c r="G41" i="122"/>
  <c r="H41" i="122"/>
  <c r="D53" i="122"/>
  <c r="F41" i="121"/>
  <c r="D41" i="121"/>
  <c r="H41" i="121"/>
  <c r="E41" i="121"/>
  <c r="A72" i="121"/>
  <c r="A73" i="121" s="1"/>
  <c r="C41" i="120"/>
  <c r="C42" i="120" s="1"/>
  <c r="B53" i="120" s="1"/>
  <c r="G41" i="120"/>
  <c r="H41" i="120"/>
  <c r="A72" i="120"/>
  <c r="A73" i="120" s="1"/>
  <c r="C41" i="119"/>
  <c r="G41" i="119"/>
  <c r="H41" i="119"/>
  <c r="D53" i="119"/>
  <c r="F41" i="118"/>
  <c r="D41" i="118"/>
  <c r="H41" i="118"/>
  <c r="C41" i="118"/>
  <c r="G41" i="118"/>
  <c r="E41" i="118"/>
  <c r="A72" i="118"/>
  <c r="A73" i="118" s="1"/>
  <c r="E41" i="117"/>
  <c r="C41" i="117"/>
  <c r="G41" i="117"/>
  <c r="A72" i="117"/>
  <c r="A73" i="117" s="1"/>
  <c r="C41" i="116"/>
  <c r="C43" i="116" s="1"/>
  <c r="C58" i="116" s="1"/>
  <c r="G41" i="116"/>
  <c r="H41" i="116"/>
  <c r="D53" i="116"/>
  <c r="C41" i="115"/>
  <c r="G41" i="115"/>
  <c r="F41" i="115"/>
  <c r="D41" i="115"/>
  <c r="H41" i="115"/>
  <c r="E41" i="115"/>
  <c r="H41" i="114"/>
  <c r="E41" i="114"/>
  <c r="A72" i="114"/>
  <c r="A73" i="114" s="1"/>
  <c r="H41" i="113"/>
  <c r="A72" i="113"/>
  <c r="A73" i="113" s="1"/>
  <c r="C41" i="111"/>
  <c r="C42" i="111" s="1"/>
  <c r="B53" i="111" s="1"/>
  <c r="G41" i="111"/>
  <c r="H41" i="111"/>
  <c r="D53" i="111"/>
  <c r="F41" i="110"/>
  <c r="D41" i="110"/>
  <c r="H41" i="110"/>
  <c r="E41" i="110"/>
  <c r="C41" i="109"/>
  <c r="G41" i="109"/>
  <c r="E49" i="125"/>
  <c r="I90" i="137" s="1"/>
  <c r="C59" i="125"/>
  <c r="C61" i="125" s="1"/>
  <c r="E49" i="124"/>
  <c r="I89" i="137" s="1"/>
  <c r="C59" i="124"/>
  <c r="C61" i="124" s="1"/>
  <c r="C59" i="123"/>
  <c r="C61" i="123" s="1"/>
  <c r="E49" i="122"/>
  <c r="I87" i="137" s="1"/>
  <c r="C59" i="122"/>
  <c r="C61" i="122" s="1"/>
  <c r="A73" i="122"/>
  <c r="C59" i="121"/>
  <c r="C61" i="121" s="1"/>
  <c r="E49" i="121"/>
  <c r="I86" i="137" s="1"/>
  <c r="C59" i="120"/>
  <c r="C61" i="120" s="1"/>
  <c r="E49" i="119"/>
  <c r="I84" i="137" s="1"/>
  <c r="C59" i="119"/>
  <c r="C61" i="119" s="1"/>
  <c r="A73" i="119"/>
  <c r="C59" i="118"/>
  <c r="C61" i="118" s="1"/>
  <c r="E49" i="118"/>
  <c r="I83" i="137" s="1"/>
  <c r="E49" i="117"/>
  <c r="I82" i="137" s="1"/>
  <c r="C59" i="117"/>
  <c r="C61" i="117" s="1"/>
  <c r="E49" i="116"/>
  <c r="I81" i="137" s="1"/>
  <c r="C59" i="116"/>
  <c r="C61" i="116" s="1"/>
  <c r="A73" i="116"/>
  <c r="E49" i="115"/>
  <c r="I80" i="137" s="1"/>
  <c r="C59" i="115"/>
  <c r="C61" i="115" s="1"/>
  <c r="E49" i="114"/>
  <c r="I79" i="137" s="1"/>
  <c r="C59" i="114"/>
  <c r="C61" i="114" s="1"/>
  <c r="C59" i="113"/>
  <c r="C61" i="113" s="1"/>
  <c r="E49" i="111"/>
  <c r="I77" i="137" s="1"/>
  <c r="C59" i="111"/>
  <c r="C61" i="111" s="1"/>
  <c r="A73" i="111"/>
  <c r="C59" i="110"/>
  <c r="C61" i="110" s="1"/>
  <c r="F41" i="109"/>
  <c r="D41" i="109"/>
  <c r="H41" i="109"/>
  <c r="E41" i="109"/>
  <c r="A72" i="109"/>
  <c r="C59" i="109"/>
  <c r="C61" i="109" s="1"/>
  <c r="E49" i="109"/>
  <c r="I75" i="137" s="1"/>
  <c r="E48" i="26"/>
  <c r="E49" i="26" s="1"/>
  <c r="I74" i="137" s="1"/>
  <c r="C43" i="119" l="1"/>
  <c r="C58" i="119" s="1"/>
  <c r="C43" i="125"/>
  <c r="C58" i="125" s="1"/>
  <c r="C42" i="116"/>
  <c r="B53" i="116" s="1"/>
  <c r="C43" i="115"/>
  <c r="C58" i="115" s="1"/>
  <c r="C42" i="110"/>
  <c r="B53" i="110" s="1"/>
  <c r="C43" i="109"/>
  <c r="C58" i="109" s="1"/>
  <c r="I47" i="109"/>
  <c r="F53" i="109" s="1"/>
  <c r="I47" i="111"/>
  <c r="F53" i="111" s="1"/>
  <c r="H53" i="111" s="1"/>
  <c r="C72" i="111" s="1"/>
  <c r="I47" i="114"/>
  <c r="I48" i="114" s="1"/>
  <c r="C62" i="114" s="1"/>
  <c r="C65" i="114" s="1"/>
  <c r="I47" i="115"/>
  <c r="I48" i="115" s="1"/>
  <c r="C62" i="115" s="1"/>
  <c r="C65" i="115" s="1"/>
  <c r="I47" i="116"/>
  <c r="I48" i="116" s="1"/>
  <c r="C62" i="116" s="1"/>
  <c r="C65" i="116" s="1"/>
  <c r="H65" i="116" s="1"/>
  <c r="H66" i="116" s="1"/>
  <c r="H72" i="116" s="1"/>
  <c r="H73" i="116" s="1"/>
  <c r="I47" i="117"/>
  <c r="F53" i="117" s="1"/>
  <c r="I47" i="118"/>
  <c r="F53" i="118" s="1"/>
  <c r="I47" i="119"/>
  <c r="F53" i="119" s="1"/>
  <c r="I47" i="121"/>
  <c r="I48" i="121" s="1"/>
  <c r="C62" i="121" s="1"/>
  <c r="C65" i="121" s="1"/>
  <c r="I47" i="122"/>
  <c r="F53" i="122" s="1"/>
  <c r="I47" i="125"/>
  <c r="F53" i="125" s="1"/>
  <c r="C42" i="124"/>
  <c r="B53" i="124" s="1"/>
  <c r="C43" i="124"/>
  <c r="C58" i="124" s="1"/>
  <c r="I47" i="124"/>
  <c r="F53" i="124" s="1"/>
  <c r="C43" i="123"/>
  <c r="C58" i="123" s="1"/>
  <c r="C42" i="123"/>
  <c r="B53" i="123" s="1"/>
  <c r="C43" i="122"/>
  <c r="C58" i="122" s="1"/>
  <c r="C42" i="122"/>
  <c r="B53" i="122" s="1"/>
  <c r="C42" i="121"/>
  <c r="B53" i="121" s="1"/>
  <c r="C43" i="120"/>
  <c r="C58" i="120" s="1"/>
  <c r="C42" i="119"/>
  <c r="B53" i="119" s="1"/>
  <c r="C42" i="118"/>
  <c r="B53" i="118" s="1"/>
  <c r="C42" i="117"/>
  <c r="B53" i="117" s="1"/>
  <c r="C42" i="115"/>
  <c r="B53" i="115" s="1"/>
  <c r="C42" i="114"/>
  <c r="B53" i="114" s="1"/>
  <c r="C43" i="114"/>
  <c r="C58" i="114" s="1"/>
  <c r="C43" i="113"/>
  <c r="C58" i="113" s="1"/>
  <c r="C43" i="111"/>
  <c r="C58" i="111" s="1"/>
  <c r="C42" i="109"/>
  <c r="B53" i="109" s="1"/>
  <c r="C42" i="113"/>
  <c r="B53" i="113" s="1"/>
  <c r="C43" i="117"/>
  <c r="C58" i="117" s="1"/>
  <c r="C42" i="125"/>
  <c r="B53" i="125" s="1"/>
  <c r="C43" i="121"/>
  <c r="C58" i="121" s="1"/>
  <c r="C43" i="118"/>
  <c r="C58" i="118" s="1"/>
  <c r="C43" i="110"/>
  <c r="C58" i="110" s="1"/>
  <c r="F53" i="123"/>
  <c r="I48" i="123"/>
  <c r="C62" i="123" s="1"/>
  <c r="C65" i="123" s="1"/>
  <c r="F53" i="120"/>
  <c r="H53" i="120" s="1"/>
  <c r="C72" i="120" s="1"/>
  <c r="I48" i="120"/>
  <c r="C62" i="120" s="1"/>
  <c r="C65" i="120" s="1"/>
  <c r="F53" i="113"/>
  <c r="I48" i="113"/>
  <c r="C62" i="113" s="1"/>
  <c r="C65" i="113" s="1"/>
  <c r="F53" i="110"/>
  <c r="I48" i="110"/>
  <c r="C62" i="110" s="1"/>
  <c r="C65" i="110" s="1"/>
  <c r="A73" i="109"/>
  <c r="R113" i="84"/>
  <c r="Q113" i="84"/>
  <c r="P113" i="84"/>
  <c r="R103" i="84"/>
  <c r="Q103" i="84"/>
  <c r="P103" i="84"/>
  <c r="R93" i="84"/>
  <c r="Q93" i="84"/>
  <c r="P93" i="84"/>
  <c r="R82" i="84"/>
  <c r="Q82" i="84"/>
  <c r="P82" i="84"/>
  <c r="R71" i="84"/>
  <c r="Q71" i="84"/>
  <c r="P71" i="84"/>
  <c r="H53" i="110" l="1"/>
  <c r="C72" i="110" s="1"/>
  <c r="D72" i="110" s="1"/>
  <c r="E72" i="110" s="1"/>
  <c r="D76" i="137" s="1"/>
  <c r="J76" i="137" s="1"/>
  <c r="H65" i="114"/>
  <c r="H66" i="114" s="1"/>
  <c r="H72" i="114" s="1"/>
  <c r="H73" i="114" s="1"/>
  <c r="H65" i="115"/>
  <c r="H66" i="115" s="1"/>
  <c r="H72" i="115" s="1"/>
  <c r="H73" i="115" s="1"/>
  <c r="H65" i="121"/>
  <c r="H66" i="121" s="1"/>
  <c r="H72" i="121" s="1"/>
  <c r="H73" i="121" s="1"/>
  <c r="H53" i="117"/>
  <c r="C72" i="117" s="1"/>
  <c r="C73" i="117" s="1"/>
  <c r="D73" i="117" s="1"/>
  <c r="I48" i="117"/>
  <c r="C62" i="117" s="1"/>
  <c r="C65" i="117" s="1"/>
  <c r="H65" i="117" s="1"/>
  <c r="H66" i="117" s="1"/>
  <c r="H72" i="117" s="1"/>
  <c r="H73" i="117" s="1"/>
  <c r="I48" i="109"/>
  <c r="C62" i="109" s="1"/>
  <c r="C65" i="109" s="1"/>
  <c r="H65" i="109" s="1"/>
  <c r="H66" i="109" s="1"/>
  <c r="H72" i="109" s="1"/>
  <c r="H73" i="109" s="1"/>
  <c r="H53" i="109"/>
  <c r="C72" i="109" s="1"/>
  <c r="C73" i="109" s="1"/>
  <c r="D73" i="109" s="1"/>
  <c r="I48" i="111"/>
  <c r="C62" i="111" s="1"/>
  <c r="C65" i="111" s="1"/>
  <c r="H65" i="111" s="1"/>
  <c r="H66" i="111" s="1"/>
  <c r="H72" i="111" s="1"/>
  <c r="H73" i="111" s="1"/>
  <c r="F53" i="114"/>
  <c r="H53" i="114" s="1"/>
  <c r="C72" i="114" s="1"/>
  <c r="D72" i="114" s="1"/>
  <c r="E72" i="114" s="1"/>
  <c r="D79" i="137" s="1"/>
  <c r="J79" i="137" s="1"/>
  <c r="F53" i="115"/>
  <c r="H53" i="115" s="1"/>
  <c r="C72" i="115" s="1"/>
  <c r="C73" i="115" s="1"/>
  <c r="D73" i="115" s="1"/>
  <c r="F53" i="116"/>
  <c r="H53" i="116" s="1"/>
  <c r="C72" i="116" s="1"/>
  <c r="C73" i="116" s="1"/>
  <c r="D73" i="116" s="1"/>
  <c r="I48" i="118"/>
  <c r="C62" i="118" s="1"/>
  <c r="C65" i="118" s="1"/>
  <c r="H65" i="118" s="1"/>
  <c r="H66" i="118" s="1"/>
  <c r="H72" i="118" s="1"/>
  <c r="H73" i="118" s="1"/>
  <c r="H53" i="118"/>
  <c r="C72" i="118" s="1"/>
  <c r="C73" i="118" s="1"/>
  <c r="D73" i="118" s="1"/>
  <c r="I48" i="119"/>
  <c r="C62" i="119" s="1"/>
  <c r="C65" i="119" s="1"/>
  <c r="H65" i="119" s="1"/>
  <c r="H66" i="119" s="1"/>
  <c r="H72" i="119" s="1"/>
  <c r="H73" i="119" s="1"/>
  <c r="H53" i="119"/>
  <c r="C72" i="119" s="1"/>
  <c r="D72" i="119" s="1"/>
  <c r="E72" i="119" s="1"/>
  <c r="D84" i="137" s="1"/>
  <c r="J84" i="137" s="1"/>
  <c r="F53" i="121"/>
  <c r="H53" i="121" s="1"/>
  <c r="C72" i="121" s="1"/>
  <c r="C73" i="121" s="1"/>
  <c r="D73" i="121" s="1"/>
  <c r="H53" i="122"/>
  <c r="C72" i="122" s="1"/>
  <c r="D72" i="122" s="1"/>
  <c r="E72" i="122" s="1"/>
  <c r="D87" i="137" s="1"/>
  <c r="J87" i="137" s="1"/>
  <c r="I48" i="122"/>
  <c r="C62" i="122" s="1"/>
  <c r="C65" i="122" s="1"/>
  <c r="H65" i="122" s="1"/>
  <c r="H66" i="122" s="1"/>
  <c r="H72" i="122" s="1"/>
  <c r="H73" i="122" s="1"/>
  <c r="H53" i="124"/>
  <c r="C72" i="124" s="1"/>
  <c r="C73" i="124" s="1"/>
  <c r="D73" i="124" s="1"/>
  <c r="H53" i="125"/>
  <c r="C72" i="125" s="1"/>
  <c r="D72" i="125" s="1"/>
  <c r="E72" i="125" s="1"/>
  <c r="E73" i="125" s="1"/>
  <c r="D90" i="137" s="1"/>
  <c r="J90" i="137" s="1"/>
  <c r="I48" i="125"/>
  <c r="C62" i="125" s="1"/>
  <c r="C65" i="125" s="1"/>
  <c r="H65" i="125" s="1"/>
  <c r="H66" i="125" s="1"/>
  <c r="H72" i="125" s="1"/>
  <c r="H73" i="125" s="1"/>
  <c r="I48" i="124"/>
  <c r="C62" i="124" s="1"/>
  <c r="C65" i="124" s="1"/>
  <c r="H65" i="124" s="1"/>
  <c r="H66" i="124" s="1"/>
  <c r="H72" i="124" s="1"/>
  <c r="H73" i="124" s="1"/>
  <c r="H65" i="123"/>
  <c r="H66" i="123" s="1"/>
  <c r="H72" i="123" s="1"/>
  <c r="H73" i="123" s="1"/>
  <c r="H53" i="123"/>
  <c r="C72" i="123" s="1"/>
  <c r="C73" i="123" s="1"/>
  <c r="D73" i="123" s="1"/>
  <c r="H65" i="120"/>
  <c r="H66" i="120" s="1"/>
  <c r="H72" i="120" s="1"/>
  <c r="H73" i="120" s="1"/>
  <c r="H65" i="113"/>
  <c r="H66" i="113" s="1"/>
  <c r="H72" i="113" s="1"/>
  <c r="H73" i="113" s="1"/>
  <c r="H53" i="113"/>
  <c r="C72" i="113" s="1"/>
  <c r="D72" i="113" s="1"/>
  <c r="E72" i="113" s="1"/>
  <c r="D78" i="137" s="1"/>
  <c r="J78" i="137" s="1"/>
  <c r="C73" i="111"/>
  <c r="D73" i="111" s="1"/>
  <c r="D72" i="111"/>
  <c r="E72" i="111" s="1"/>
  <c r="D77" i="137" s="1"/>
  <c r="J77" i="137" s="1"/>
  <c r="H65" i="110"/>
  <c r="H66" i="110" s="1"/>
  <c r="H72" i="110" s="1"/>
  <c r="H73" i="110" s="1"/>
  <c r="C73" i="120"/>
  <c r="D73" i="120" s="1"/>
  <c r="D72" i="120"/>
  <c r="E72" i="120" s="1"/>
  <c r="D85" i="137" s="1"/>
  <c r="J85" i="137" s="1"/>
  <c r="C73" i="110" l="1"/>
  <c r="D73" i="110" s="1"/>
  <c r="D72" i="117"/>
  <c r="E72" i="117" s="1"/>
  <c r="D82" i="137" s="1"/>
  <c r="J82" i="137" s="1"/>
  <c r="D72" i="118"/>
  <c r="E72" i="118" s="1"/>
  <c r="D83" i="137" s="1"/>
  <c r="J83" i="137" s="1"/>
  <c r="D72" i="124"/>
  <c r="E72" i="124" s="1"/>
  <c r="D89" i="137" s="1"/>
  <c r="J89" i="137" s="1"/>
  <c r="C73" i="119"/>
  <c r="D73" i="119" s="1"/>
  <c r="D72" i="116"/>
  <c r="E72" i="116" s="1"/>
  <c r="C73" i="125"/>
  <c r="D73" i="125" s="1"/>
  <c r="C73" i="114"/>
  <c r="D73" i="114" s="1"/>
  <c r="C73" i="122"/>
  <c r="D73" i="122" s="1"/>
  <c r="D72" i="109"/>
  <c r="E72" i="109" s="1"/>
  <c r="D72" i="115"/>
  <c r="E72" i="115" s="1"/>
  <c r="D80" i="137" s="1"/>
  <c r="J80" i="137" s="1"/>
  <c r="D72" i="121"/>
  <c r="E72" i="121" s="1"/>
  <c r="D86" i="137" s="1"/>
  <c r="J86" i="137" s="1"/>
  <c r="D72" i="123"/>
  <c r="E72" i="123" s="1"/>
  <c r="D88" i="137" s="1"/>
  <c r="J88" i="137" s="1"/>
  <c r="C73" i="113"/>
  <c r="D73" i="113" s="1"/>
  <c r="E73" i="122"/>
  <c r="E73" i="120"/>
  <c r="E73" i="119"/>
  <c r="E73" i="117"/>
  <c r="E73" i="114"/>
  <c r="E73" i="113"/>
  <c r="E73" i="111"/>
  <c r="E73" i="110"/>
  <c r="E73" i="109" l="1"/>
  <c r="D75" i="137"/>
  <c r="J75" i="137" s="1"/>
  <c r="E73" i="116"/>
  <c r="D81" i="137"/>
  <c r="J81" i="137" s="1"/>
  <c r="E73" i="118"/>
  <c r="E73" i="124"/>
  <c r="E73" i="115"/>
  <c r="E73" i="121"/>
  <c r="E73" i="123"/>
  <c r="I26" i="26"/>
  <c r="C64" i="26"/>
  <c r="A72" i="26"/>
  <c r="A73" i="26" s="1"/>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C66" i="26"/>
  <c r="D48" i="26"/>
  <c r="C48" i="26"/>
  <c r="H40" i="26"/>
  <c r="G40" i="26"/>
  <c r="F40" i="26"/>
  <c r="E40" i="26"/>
  <c r="D40" i="26"/>
  <c r="C40" i="26"/>
  <c r="H39" i="26"/>
  <c r="G39" i="26"/>
  <c r="F39" i="26"/>
  <c r="E39" i="26"/>
  <c r="D39" i="26"/>
  <c r="C39" i="26"/>
  <c r="H41" i="26" l="1"/>
  <c r="D41" i="26"/>
  <c r="C41" i="26"/>
  <c r="G41" i="26"/>
  <c r="E41" i="26"/>
  <c r="F41" i="26"/>
  <c r="C63" i="26"/>
  <c r="C49" i="26"/>
  <c r="G74" i="137" s="1"/>
  <c r="D49" i="26"/>
  <c r="H74" i="137" s="1"/>
  <c r="C60" i="26"/>
  <c r="D53" i="26"/>
  <c r="B72" i="26"/>
  <c r="B73" i="26" s="1"/>
  <c r="C59" i="26"/>
  <c r="I47" i="26" l="1"/>
  <c r="I48" i="26" s="1"/>
  <c r="C62" i="26" s="1"/>
  <c r="C65" i="26" s="1"/>
  <c r="C43" i="26"/>
  <c r="C58" i="26" s="1"/>
  <c r="C42" i="26"/>
  <c r="B53" i="26" s="1"/>
  <c r="C61" i="26"/>
  <c r="F53" i="26" l="1"/>
  <c r="H53" i="26" s="1"/>
  <c r="C72" i="26" s="1"/>
  <c r="C73" i="26" s="1"/>
  <c r="D73" i="26" s="1"/>
  <c r="H65" i="26"/>
  <c r="H66" i="26" s="1"/>
  <c r="H72" i="26" s="1"/>
  <c r="H73" i="26" s="1"/>
  <c r="D72" i="26" l="1"/>
  <c r="E72" i="26" s="1"/>
  <c r="D74" i="137" s="1"/>
  <c r="J74" i="137" s="1"/>
  <c r="J74" i="56" l="1"/>
  <c r="E73" i="26"/>
</calcChain>
</file>

<file path=xl/sharedStrings.xml><?xml version="1.0" encoding="utf-8"?>
<sst xmlns="http://schemas.openxmlformats.org/spreadsheetml/2006/main" count="4377" uniqueCount="432">
  <si>
    <t>A</t>
  </si>
  <si>
    <t>g</t>
  </si>
  <si>
    <t>B</t>
  </si>
  <si>
    <t>mg</t>
  </si>
  <si>
    <t>No</t>
  </si>
  <si>
    <t>FORMA</t>
  </si>
  <si>
    <t>MATERIAL</t>
  </si>
  <si>
    <t>Cilindro - botón</t>
  </si>
  <si>
    <t>Acero inoxidable</t>
  </si>
  <si>
    <t>MARCACIÓN</t>
  </si>
  <si>
    <t>MASA CONVENCIONAL</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</si>
  <si>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</si>
  <si>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</si>
  <si>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</si>
  <si>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</si>
  <si>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</si>
  <si>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</si>
  <si>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</si>
  <si>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</si>
  <si>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</si>
  <si>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</si>
  <si>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</si>
  <si>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</si>
  <si>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DENSIDAD</t>
  </si>
  <si>
    <t>VALOR</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</si>
  <si>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</si>
  <si>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</si>
  <si>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</si>
  <si>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</si>
  <si>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</si>
  <si>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</si>
  <si>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</si>
  <si>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</si>
  <si>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</si>
  <si>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</si>
  <si>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</si>
  <si>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</si>
  <si>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</si>
  <si>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</si>
  <si>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</si>
  <si>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</si>
  <si>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</si>
  <si>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</si>
  <si>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</si>
  <si>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</si>
  <si>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</si>
  <si>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</si>
  <si>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</si>
  <si>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</si>
  <si>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</si>
  <si>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</si>
  <si>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</si>
  <si>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</si>
  <si>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</si>
  <si>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</si>
  <si>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</si>
  <si>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</si>
  <si>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</si>
  <si>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</si>
  <si>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</si>
  <si>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</si>
  <si>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</si>
  <si>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</si>
  <si>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</si>
  <si>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</si>
  <si>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</si>
  <si>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</si>
  <si>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</si>
  <si>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</si>
  <si>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</si>
  <si>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</si>
  <si>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</si>
  <si>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</si>
  <si>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</si>
  <si>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</si>
  <si>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</si>
  <si>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</si>
  <si>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HOJA DE CÁLCULO PARA CALIBRACIÓN DE PESAS</t>
  </si>
  <si>
    <t>+</t>
  </si>
  <si>
    <t>8.   TRAZABILIDAD DE LA MEDICIÓN</t>
  </si>
  <si>
    <t>9.   INCERTIDUMBRE DE MEDICIÓN</t>
  </si>
  <si>
    <t xml:space="preserve">Cumple </t>
  </si>
  <si>
    <t>SI/NO</t>
  </si>
  <si>
    <t>11.   OBSERVACIONES</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</si>
  <si>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</si>
  <si>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</si>
  <si>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</si>
  <si>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</si>
  <si>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</si>
  <si>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</si>
  <si>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</si>
  <si>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</si>
  <si>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</si>
  <si>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</si>
  <si>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</si>
  <si>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</si>
  <si>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</si>
  <si>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</si>
  <si>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</si>
  <si>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</si>
  <si>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</si>
  <si>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r>
      <t>e</t>
    </r>
    <r>
      <rPr>
        <vertAlign val="subscript"/>
        <sz val="14"/>
        <color theme="1"/>
        <rFont val="Arial"/>
        <family val="2"/>
      </rPr>
      <t>ct</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</si>
  <si>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)(k=2)</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</si>
  <si>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</si>
  <si>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</si>
  <si>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</si>
  <si>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</si>
  <si>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</si>
  <si>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</si>
  <si>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</si>
  <si>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</si>
  <si>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</si>
  <si>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</si>
  <si>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</si>
  <si>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</si>
  <si>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</si>
  <si>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</si>
  <si>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</si>
  <si>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</si>
  <si>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</si>
  <si>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</si>
  <si>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</si>
  <si>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</si>
  <si>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</si>
  <si>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</si>
  <si>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</si>
  <si>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</si>
  <si>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</si>
  <si>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</si>
  <si>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</si>
  <si>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r>
      <t>Error e</t>
    </r>
    <r>
      <rPr>
        <vertAlign val="subscript"/>
        <sz val="10"/>
        <color theme="1"/>
        <rFont val="Arial"/>
        <family val="2"/>
      </rPr>
      <t>er    Masa convencional</t>
    </r>
  </si>
  <si>
    <t>10.   RESULTADOS DE LA CALIBRACIÓN</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</si>
  <si>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</si>
  <si>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</si>
  <si>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</si>
  <si>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</si>
  <si>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</si>
  <si>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</si>
  <si>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</si>
  <si>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</si>
  <si>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</si>
  <si>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</si>
  <si>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</si>
  <si>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</si>
  <si>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</si>
  <si>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</si>
  <si>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</si>
  <si>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</si>
  <si>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</si>
  <si>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</si>
  <si>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</si>
  <si>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</si>
  <si>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</si>
  <si>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</si>
  <si>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</si>
  <si>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</si>
  <si>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</si>
  <si>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</si>
  <si>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</si>
  <si>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</si>
  <si>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</si>
  <si>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</si>
  <si>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</si>
  <si>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</si>
  <si>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</si>
  <si>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</si>
  <si>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</si>
  <si>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</si>
  <si>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</si>
  <si>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</si>
  <si>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</si>
  <si>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</si>
  <si>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</si>
  <si>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</si>
  <si>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</si>
  <si>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</si>
  <si>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</si>
  <si>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</si>
  <si>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</si>
  <si>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Firma</t>
  </si>
  <si>
    <t>Calibrado por</t>
  </si>
  <si>
    <t>kg/m³</t>
  </si>
  <si>
    <r>
      <t xml:space="preserve">N° de Ciclos </t>
    </r>
    <r>
      <rPr>
        <b/>
        <sz val="14"/>
        <color theme="1"/>
        <rFont val="Arial"/>
        <family val="2"/>
      </rPr>
      <t>n</t>
    </r>
  </si>
  <si>
    <t>*</t>
  </si>
  <si>
    <t>Temperatura °C</t>
  </si>
  <si>
    <t>M-008</t>
  </si>
  <si>
    <t>M-007</t>
  </si>
  <si>
    <t>M-006</t>
  </si>
  <si>
    <t>M-005</t>
  </si>
  <si>
    <t>M-009</t>
  </si>
  <si>
    <r>
      <t>m</t>
    </r>
    <r>
      <rPr>
        <vertAlign val="subscript"/>
        <sz val="11"/>
        <color theme="1"/>
        <rFont val="Arial"/>
        <family val="2"/>
      </rPr>
      <t xml:space="preserve">Nr </t>
    </r>
    <r>
      <rPr>
        <sz val="11"/>
        <color theme="1"/>
        <rFont val="Arial"/>
        <family val="2"/>
      </rPr>
      <t xml:space="preserve">  g</t>
    </r>
  </si>
  <si>
    <t>M-001</t>
  </si>
  <si>
    <t>M-002</t>
  </si>
  <si>
    <t>M-003</t>
  </si>
  <si>
    <t>M-004</t>
  </si>
  <si>
    <t>M-016</t>
  </si>
  <si>
    <t>Descripción de las pesas</t>
  </si>
  <si>
    <t xml:space="preserve">7.   DESCRIPCIÓN DE LAS PESAS   </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</si>
  <si>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</si>
  <si>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</si>
  <si>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</si>
  <si>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</si>
  <si>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</si>
  <si>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</si>
  <si>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</si>
  <si>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</si>
  <si>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</si>
  <si>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</si>
  <si>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</si>
  <si>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</si>
  <si>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</si>
  <si>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</si>
  <si>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</si>
  <si>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</si>
  <si>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</si>
  <si>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</si>
  <si>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</si>
  <si>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</si>
  <si>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</si>
  <si>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</si>
  <si>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</si>
  <si>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</si>
  <si>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</si>
  <si>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</si>
  <si>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</si>
  <si>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</si>
  <si>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</si>
  <si>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</si>
  <si>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</si>
  <si>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</si>
  <si>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</si>
  <si>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</si>
  <si>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</si>
  <si>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</si>
  <si>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</si>
  <si>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</si>
  <si>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</si>
  <si>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</si>
  <si>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</si>
  <si>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</si>
  <si>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</si>
  <si>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</si>
  <si>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</si>
  <si>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</si>
  <si>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</si>
  <si>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</si>
  <si>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</si>
  <si>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</si>
  <si>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</si>
  <si>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m</t>
    </r>
    <r>
      <rPr>
        <vertAlign val="subscript"/>
        <sz val="11"/>
        <color theme="1"/>
        <rFont val="Arial"/>
        <family val="2"/>
      </rPr>
      <t xml:space="preserve">ct </t>
    </r>
  </si>
  <si>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</si>
  <si>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</si>
  <si>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</si>
  <si>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</si>
  <si>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</si>
  <si>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</si>
  <si>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</si>
  <si>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</si>
  <si>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</si>
  <si>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</si>
  <si>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</si>
  <si>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</si>
  <si>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</si>
  <si>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</si>
  <si>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</si>
  <si>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</si>
  <si>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</si>
  <si>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</si>
  <si>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</si>
  <si>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</si>
  <si>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</si>
  <si>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</si>
  <si>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</si>
  <si>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</si>
  <si>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</si>
  <si>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</si>
  <si>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</si>
  <si>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</si>
  <si>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</si>
  <si>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</si>
  <si>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</si>
  <si>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</si>
  <si>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</si>
  <si>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</si>
  <si>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</si>
  <si>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</si>
  <si>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</si>
  <si>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</si>
  <si>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</si>
  <si>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</si>
  <si>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</si>
  <si>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</si>
  <si>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</si>
  <si>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</si>
  <si>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</si>
  <si>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</si>
  <si>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</si>
  <si>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</si>
  <si>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</si>
  <si>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</si>
  <si>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</si>
  <si>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</si>
  <si>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</si>
  <si>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</si>
  <si>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</si>
  <si>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</si>
  <si>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</si>
  <si>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</si>
  <si>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</si>
  <si>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</si>
  <si>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</si>
  <si>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</si>
  <si>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</si>
  <si>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</si>
  <si>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</si>
  <si>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</si>
  <si>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</si>
  <si>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</si>
  <si>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</si>
  <si>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</si>
  <si>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</si>
  <si>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</si>
  <si>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</si>
  <si>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</si>
  <si>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</si>
  <si>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</si>
  <si>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</si>
  <si>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</si>
  <si>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</si>
  <si>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</si>
  <si>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</si>
  <si>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</si>
  <si>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</si>
  <si>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</si>
  <si>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</si>
  <si>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</si>
  <si>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</si>
  <si>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</si>
  <si>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</si>
  <si>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</si>
  <si>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</si>
  <si>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</si>
  <si>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</si>
  <si>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</si>
  <si>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</si>
  <si>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</si>
  <si>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</si>
  <si>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</si>
  <si>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</si>
  <si>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</si>
  <si>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</si>
  <si>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</si>
  <si>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</si>
  <si>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</si>
  <si>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</si>
  <si>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</si>
  <si>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</si>
  <si>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 xml:space="preserve"> Promedios Corregidos</t>
  </si>
  <si>
    <t xml:space="preserve">EMP CLASE M1 ± (mg) </t>
  </si>
  <si>
    <t>Condiciones ambientales promedio corregidas</t>
  </si>
  <si>
    <t>INM 3392</t>
  </si>
  <si>
    <t>INM 3399</t>
  </si>
  <si>
    <t>2018-06-07 - 2018-06-13 -    2016-09-12</t>
  </si>
  <si>
    <t>INM  3392- 3399-2149</t>
  </si>
  <si>
    <t>INM 3391</t>
  </si>
  <si>
    <t>INM 3398</t>
  </si>
  <si>
    <t>2018-06-07 - 2018-06-13 -    2016-10-28</t>
  </si>
  <si>
    <t>INM-3391, INM 3398 - CDT CERT-16-EMP-1056-2567</t>
  </si>
  <si>
    <t>INM 3411</t>
  </si>
  <si>
    <t>INM 3412</t>
  </si>
  <si>
    <t>2018-06-15 - 2018-06-15 -    2016-10-28</t>
  </si>
  <si>
    <t>INM 3411 - INM 3412 -  CERT-16-EMP-1057-2567</t>
  </si>
  <si>
    <t>INM 3375</t>
  </si>
  <si>
    <t>INM 3381</t>
  </si>
  <si>
    <t>2018/06/15- 2018/06/15-    2016-09-12</t>
  </si>
  <si>
    <t>INM 3375 - INM 3381 -   2148</t>
  </si>
  <si>
    <t>INM 3374</t>
  </si>
  <si>
    <t>INM 3379</t>
  </si>
  <si>
    <t>2018-06-01 - 2018-06-06 -    2016-09-12</t>
  </si>
  <si>
    <t>INM-3374-INM 3379-2147</t>
  </si>
  <si>
    <t>1393 DK</t>
  </si>
  <si>
    <t>1402 DK</t>
  </si>
  <si>
    <t>1396 DK</t>
  </si>
  <si>
    <t>1392 DK</t>
  </si>
  <si>
    <t>1405 DK</t>
  </si>
  <si>
    <t xml:space="preserve">2.   LUGAR Y DIRECCIÓN DE CALIBRACIÓN </t>
  </si>
  <si>
    <t xml:space="preserve">Laboratorio Masa SIC. Av Cra 50 # 26-55 piso 5 INM </t>
  </si>
  <si>
    <t>3.  CÓDIGO INTERNO</t>
  </si>
  <si>
    <t>Incertidumbre de la medición ± U (k=2) (mg)</t>
  </si>
  <si>
    <t xml:space="preserve">Juego de pesas </t>
  </si>
  <si>
    <t>1g A 10 kg</t>
  </si>
  <si>
    <t>Ciudad de Origen</t>
  </si>
  <si>
    <t>Codigo interno       (# de Radicado)</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</si>
  <si>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</si>
  <si>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</si>
  <si>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</si>
  <si>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</si>
  <si>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</si>
  <si>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</si>
  <si>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</si>
  <si>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</si>
  <si>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</si>
  <si>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</si>
  <si>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</si>
  <si>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</si>
  <si>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</si>
  <si>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5.   MÉTODO DE CALIBRACIÓN  UTILIZADO   </t>
  </si>
  <si>
    <t xml:space="preserve">6.   PROCEDIMIENTO DE CALIBRACIÓN </t>
  </si>
  <si>
    <t xml:space="preserve">Para la calibración de las pesas se utilizó el procedimiento interno RT03-P06 Vr. 3, siguiendo los lineamientos de la NTC 1848:2007. </t>
  </si>
  <si>
    <t>El valor de la masa convencional de las pesas se determina por el método de comparación con las pesas patrón, usando el esquema de sustitución ABBA (doble sustitución) y siguiendo los lineamientos  de la NTC 1848;2007, anexo C.</t>
  </si>
  <si>
    <r>
      <t xml:space="preserve">1.  </t>
    </r>
    <r>
      <rPr>
        <b/>
        <i/>
        <sz val="12"/>
        <color theme="1"/>
        <rFont val="Arial"/>
        <family val="2"/>
      </rPr>
      <t xml:space="preserve"> DESCRIPCIÓN DEL EQUIPO</t>
    </r>
  </si>
  <si>
    <r>
      <t xml:space="preserve">  </t>
    </r>
    <r>
      <rPr>
        <b/>
        <sz val="10"/>
        <color theme="1"/>
        <rFont val="Arial"/>
        <family val="2"/>
      </rPr>
      <t>VALOR NOMINAL</t>
    </r>
  </si>
  <si>
    <t xml:space="preserve">kg/m³   </t>
  </si>
  <si>
    <t>INCERTIDUMBRE (±)</t>
  </si>
  <si>
    <t>Está calibración documenta la trazabilidad a través de una cadena ininterrumpida de comparaciones, conforme al sistema internacional de unidades (SI).</t>
  </si>
  <si>
    <t xml:space="preserve"> </t>
  </si>
  <si>
    <t>La incertidumbre reportada se ha determinado multiplicando la incertidumbre estándar combinada, por el factor de cobertura K = 2,0, con el cual se logra un nivel de confianza de aproximadamente 95,45%. La incertidumbre fue evaluada según anexo C, numeral C 6.5.1 de la NTC 1848:2007.</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</si>
  <si>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</si>
  <si>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</si>
  <si>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</si>
  <si>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1g, 2g,xxx</t>
  </si>
  <si>
    <t xml:space="preserve">Las pesas están en buenas condiciones  </t>
  </si>
  <si>
    <t>1</t>
  </si>
  <si>
    <t>Pesa</t>
  </si>
  <si>
    <t xml:space="preserve">EMP CLASE M1 ± (g) </t>
  </si>
  <si>
    <t>Incertidumbre de la medición ± U (k=2) (g)</t>
  </si>
  <si>
    <t xml:space="preserve"> Error (g) </t>
  </si>
  <si>
    <t xml:space="preserve">Observaciones: </t>
  </si>
  <si>
    <t>Calibración pesa ref.</t>
  </si>
  <si>
    <t>Inestabilidad pesa ref.</t>
  </si>
  <si>
    <t>Densidad pesa ref.</t>
  </si>
  <si>
    <t>Fecha de elaboración: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</si>
</sst>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s>
  <fonts count="58"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vertAlign val="subscript"/>
      <sz val="11"/>
      <color theme="1"/>
      <name val="Arial"/>
      <family val="2"/>
    </font>
    <font>
      <sz val="14"/>
      <color theme="1"/>
      <name val="Arial"/>
      <family val="2"/>
    </font>
    <font>
      <vertAlign val="subscrip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sz val="8"/>
      <name val="Arial"/>
      <family val="2"/>
    </font>
    <font>
      <sz val="8"/>
      <color theme="1"/>
      <name val="Arial"/>
      <family val="2"/>
    </font>
    <font>
      <sz val="14"/>
      <color theme="0"/>
      <name val="Arial"/>
      <family val="2"/>
    </font>
    <font>
      <b/>
      <sz val="9"/>
      <color theme="1"/>
      <name val="Arial"/>
      <family val="2"/>
    </font>
    <font>
      <sz val="11"/>
      <color theme="0"/>
      <name val="Arial"/>
      <family val="2"/>
    </font>
    <font>
      <b/>
      <sz val="12"/>
      <color theme="0"/>
      <name val="Arial"/>
      <family val="2"/>
    </font>
    <font>
      <sz val="10"/>
      <color theme="0"/>
      <name val="Arial"/>
      <family val="2"/>
    </font>
    <font>
      <b/>
      <sz val="9"/>
      <color theme="0"/>
      <name val="Arial"/>
      <family val="2"/>
    </font>
    <font>
      <b/>
      <sz val="18"/>
      <color rgb="FF9BC2E6"/>
      <name val="Arial"/>
      <family val="2"/>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973">
    <xf numFmtId="0" fontId="0" fillId="0" borderId="0" xfId="0"/>
    <xf numFmtId="0" fontId="38" fillId="0" borderId="2" xfId="0" applyFont="1" applyBorder="1" applyAlignment="1">
      <alignment horizontal="center" vertical="center"/>
    </xf>
    <xf numFmtId="166" fontId="31" fillId="4" borderId="8" xfId="0" applyNumberFormat="1" applyFont="1" applyFill="1" applyBorder="1" applyAlignment="1" applyProtection="1">
      <alignment horizontal="center" vertical="center"/>
      <protection locked="0" hidden="1"/>
    </xf>
    <xf numFmtId="169" fontId="34" fillId="4" borderId="8" xfId="0" applyNumberFormat="1" applyFont="1" applyFill="1" applyBorder="1" applyAlignment="1" applyProtection="1">
      <alignment horizontal="center" vertical="center"/>
      <protection locked="0" hidden="1"/>
    </xf>
    <xf numFmtId="166" fontId="31" fillId="11" borderId="8" xfId="0" applyNumberFormat="1" applyFont="1" applyFill="1" applyBorder="1" applyAlignment="1" applyProtection="1">
      <alignment horizontal="center" vertical="center"/>
      <protection locked="0" hidden="1"/>
    </xf>
    <xf numFmtId="166" fontId="31" fillId="11" borderId="9" xfId="0" applyNumberFormat="1" applyFont="1" applyFill="1" applyBorder="1" applyAlignment="1" applyProtection="1">
      <alignment horizontal="center" vertical="center" wrapText="1"/>
      <protection locked="0" hidden="1"/>
    </xf>
    <xf numFmtId="0" fontId="38" fillId="0" borderId="0" xfId="0" applyFont="1" applyBorder="1" applyAlignment="1">
      <alignment horizontal="center" vertical="center"/>
    </xf>
    <xf numFmtId="0" fontId="38"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8" fillId="0" borderId="10" xfId="0" applyFont="1" applyBorder="1" applyAlignment="1">
      <alignment horizontal="center" vertical="center"/>
    </xf>
    <xf numFmtId="169" fontId="34" fillId="4" borderId="7" xfId="0" applyNumberFormat="1" applyFont="1" applyFill="1" applyBorder="1" applyAlignment="1" applyProtection="1">
      <alignment horizontal="center" vertical="center"/>
      <protection locked="0" hidden="1"/>
    </xf>
    <xf numFmtId="167" fontId="31"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8"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8"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8" fillId="0" borderId="22" xfId="0" applyFont="1" applyBorder="1" applyAlignment="1">
      <alignment horizontal="center" vertical="center"/>
    </xf>
    <xf numFmtId="0" fontId="38"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8"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4" fillId="0" borderId="0" xfId="0" applyNumberFormat="1" applyFont="1" applyProtection="1"/>
    <xf numFmtId="2" fontId="36" fillId="8" borderId="7" xfId="1" applyNumberFormat="1" applyFont="1" applyFill="1" applyBorder="1" applyAlignment="1" applyProtection="1">
      <alignment horizontal="center" vertical="center" wrapText="1"/>
    </xf>
    <xf numFmtId="2" fontId="36"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2"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2"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168" fontId="23" fillId="6" borderId="13" xfId="0" applyNumberFormat="1" applyFont="1" applyFill="1" applyBorder="1" applyAlignment="1" applyProtection="1">
      <alignment horizontal="center" vertical="center"/>
    </xf>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 fillId="3" borderId="22" xfId="0" applyFont="1" applyFill="1" applyBorder="1" applyProtection="1"/>
    <xf numFmtId="0" fontId="38" fillId="0" borderId="3" xfId="0" applyFont="1" applyBorder="1" applyAlignment="1">
      <alignment horizontal="center" vertical="center" wrapText="1"/>
    </xf>
    <xf numFmtId="164" fontId="38" fillId="0" borderId="2" xfId="0" applyNumberFormat="1" applyFont="1" applyBorder="1" applyAlignment="1">
      <alignment horizontal="center" vertical="center"/>
    </xf>
    <xf numFmtId="165" fontId="38" fillId="0" borderId="2" xfId="0" applyNumberFormat="1" applyFont="1" applyBorder="1" applyAlignment="1">
      <alignment horizontal="center" vertical="center"/>
    </xf>
    <xf numFmtId="166" fontId="38" fillId="0" borderId="2" xfId="0" applyNumberFormat="1" applyFont="1" applyBorder="1" applyAlignment="1">
      <alignment horizontal="center" vertical="center"/>
    </xf>
    <xf numFmtId="0" fontId="38" fillId="20" borderId="3" xfId="0" applyFont="1" applyFill="1" applyBorder="1" applyAlignment="1">
      <alignment horizontal="center" vertical="center" wrapText="1"/>
    </xf>
    <xf numFmtId="0" fontId="38" fillId="20" borderId="2" xfId="0" applyFont="1" applyFill="1" applyBorder="1" applyAlignment="1">
      <alignment horizontal="center" vertical="center"/>
    </xf>
    <xf numFmtId="164" fontId="38" fillId="20" borderId="2" xfId="0" applyNumberFormat="1" applyFont="1" applyFill="1" applyBorder="1" applyAlignment="1">
      <alignment horizontal="center" vertical="center"/>
    </xf>
    <xf numFmtId="166" fontId="38" fillId="20" borderId="2" xfId="0" applyNumberFormat="1" applyFont="1" applyFill="1" applyBorder="1" applyAlignment="1">
      <alignment horizontal="center" vertical="center"/>
    </xf>
    <xf numFmtId="0" fontId="38" fillId="20" borderId="10" xfId="0" applyFont="1" applyFill="1" applyBorder="1" applyAlignment="1">
      <alignment horizontal="center" vertical="center"/>
    </xf>
    <xf numFmtId="0" fontId="38" fillId="20" borderId="11" xfId="0" applyFont="1" applyFill="1" applyBorder="1" applyAlignment="1">
      <alignment horizontal="center" vertical="center" wrapText="1"/>
    </xf>
    <xf numFmtId="0" fontId="38" fillId="20" borderId="33" xfId="0" applyFont="1" applyFill="1" applyBorder="1" applyAlignment="1">
      <alignment horizontal="center" vertical="center"/>
    </xf>
    <xf numFmtId="0" fontId="38" fillId="20" borderId="12" xfId="0" applyFont="1" applyFill="1" applyBorder="1" applyAlignment="1">
      <alignment horizontal="center" vertical="center" wrapText="1"/>
    </xf>
    <xf numFmtId="0" fontId="38" fillId="20" borderId="5" xfId="0" applyFont="1" applyFill="1" applyBorder="1" applyAlignment="1">
      <alignment horizontal="center" vertical="center"/>
    </xf>
    <xf numFmtId="164" fontId="38" fillId="20" borderId="5" xfId="0" applyNumberFormat="1" applyFont="1" applyFill="1" applyBorder="1" applyAlignment="1">
      <alignment horizontal="center" vertical="center"/>
    </xf>
    <xf numFmtId="0" fontId="38" fillId="20" borderId="6" xfId="0" applyFont="1" applyFill="1" applyBorder="1" applyAlignment="1">
      <alignment horizontal="center" vertical="center"/>
    </xf>
    <xf numFmtId="164" fontId="38" fillId="20" borderId="51" xfId="0" applyNumberFormat="1" applyFont="1" applyFill="1" applyBorder="1" applyAlignment="1">
      <alignment horizontal="center" vertical="center"/>
    </xf>
    <xf numFmtId="0" fontId="38" fillId="20" borderId="13" xfId="0" applyFont="1" applyFill="1" applyBorder="1" applyAlignment="1">
      <alignment horizontal="center" vertical="center"/>
    </xf>
    <xf numFmtId="0" fontId="38" fillId="20" borderId="34" xfId="0" applyFont="1" applyFill="1" applyBorder="1" applyAlignment="1">
      <alignment horizontal="center" vertical="center"/>
    </xf>
    <xf numFmtId="0" fontId="38" fillId="0" borderId="14" xfId="0" applyFont="1" applyBorder="1" applyAlignment="1">
      <alignment horizontal="center" vertical="center"/>
    </xf>
    <xf numFmtId="2" fontId="38" fillId="0" borderId="2" xfId="0" applyNumberFormat="1" applyFont="1" applyBorder="1" applyAlignment="1">
      <alignment horizontal="center" vertical="center"/>
    </xf>
    <xf numFmtId="0" fontId="38" fillId="0" borderId="12" xfId="0" applyFont="1" applyBorder="1" applyAlignment="1">
      <alignment horizontal="center" vertical="center" wrapText="1"/>
    </xf>
    <xf numFmtId="0" fontId="38" fillId="0" borderId="5" xfId="0" applyFont="1" applyBorder="1" applyAlignment="1">
      <alignment horizontal="center" vertical="center"/>
    </xf>
    <xf numFmtId="164" fontId="38" fillId="0" borderId="50" xfId="0" applyNumberFormat="1" applyFont="1" applyBorder="1" applyAlignment="1">
      <alignment horizontal="center" vertical="center"/>
    </xf>
    <xf numFmtId="166" fontId="38" fillId="0" borderId="5" xfId="0" applyNumberFormat="1"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164" fontId="38" fillId="0" borderId="1" xfId="0" applyNumberFormat="1" applyFont="1" applyBorder="1" applyAlignment="1">
      <alignment horizontal="center" vertical="center"/>
    </xf>
    <xf numFmtId="0" fontId="38" fillId="0" borderId="52" xfId="0" applyFont="1" applyBorder="1" applyAlignment="1">
      <alignment horizontal="center" vertical="center"/>
    </xf>
    <xf numFmtId="168" fontId="38" fillId="0" borderId="2" xfId="0" applyNumberFormat="1" applyFont="1" applyBorder="1" applyAlignment="1">
      <alignment horizontal="center" vertical="center"/>
    </xf>
    <xf numFmtId="164" fontId="38" fillId="0" borderId="28" xfId="0" applyNumberFormat="1" applyFont="1" applyBorder="1" applyAlignment="1">
      <alignment horizontal="center" vertical="center"/>
    </xf>
    <xf numFmtId="0" fontId="38" fillId="0" borderId="61" xfId="0" applyFont="1" applyBorder="1" applyAlignment="1">
      <alignment horizontal="center" vertical="center"/>
    </xf>
    <xf numFmtId="164" fontId="38" fillId="0" borderId="5" xfId="0" applyNumberFormat="1" applyFont="1" applyBorder="1" applyAlignment="1">
      <alignment horizontal="center" vertical="center"/>
    </xf>
    <xf numFmtId="0" fontId="38" fillId="0" borderId="38" xfId="0" applyFont="1" applyBorder="1" applyAlignment="1">
      <alignment horizontal="center" vertical="center"/>
    </xf>
    <xf numFmtId="172" fontId="28" fillId="0" borderId="3" xfId="0" applyNumberFormat="1" applyFont="1" applyFill="1" applyBorder="1" applyAlignment="1">
      <alignment horizontal="center" vertical="center"/>
    </xf>
    <xf numFmtId="0" fontId="28" fillId="0" borderId="33" xfId="0" applyFont="1" applyFill="1" applyBorder="1" applyAlignment="1">
      <alignment horizontal="center" vertical="center"/>
    </xf>
    <xf numFmtId="171" fontId="28" fillId="20" borderId="34" xfId="0" applyNumberFormat="1" applyFont="1" applyFill="1" applyBorder="1" applyAlignment="1">
      <alignment horizontal="center" vertical="center"/>
    </xf>
    <xf numFmtId="0" fontId="28" fillId="0" borderId="3" xfId="0" applyFont="1" applyBorder="1" applyAlignment="1">
      <alignment horizontal="center" vertical="center"/>
    </xf>
    <xf numFmtId="0" fontId="28" fillId="0" borderId="2" xfId="0" applyFont="1" applyFill="1" applyBorder="1" applyAlignment="1">
      <alignment horizontal="center" vertical="center" wrapText="1"/>
    </xf>
    <xf numFmtId="0" fontId="28" fillId="20" borderId="10" xfId="0" applyFont="1" applyFill="1" applyBorder="1" applyAlignment="1">
      <alignment horizontal="center" vertical="center"/>
    </xf>
    <xf numFmtId="0" fontId="38" fillId="0" borderId="3" xfId="0" applyFont="1" applyBorder="1" applyAlignment="1">
      <alignment horizontal="center" vertical="center"/>
    </xf>
    <xf numFmtId="0" fontId="4" fillId="3" borderId="2" xfId="0" applyFont="1" applyFill="1" applyBorder="1" applyAlignment="1">
      <alignment horizontal="center" vertical="center"/>
    </xf>
    <xf numFmtId="0" fontId="38" fillId="3" borderId="2" xfId="0" applyFont="1" applyFill="1" applyBorder="1" applyAlignment="1">
      <alignment horizontal="center" vertical="center"/>
    </xf>
    <xf numFmtId="166" fontId="28" fillId="20" borderId="10" xfId="0" applyNumberFormat="1" applyFont="1" applyFill="1" applyBorder="1" applyAlignment="1">
      <alignment horizontal="center" vertical="center"/>
    </xf>
    <xf numFmtId="165" fontId="38" fillId="3" borderId="2" xfId="0" applyNumberFormat="1" applyFont="1" applyFill="1" applyBorder="1" applyAlignment="1">
      <alignment horizontal="center" vertical="center"/>
    </xf>
    <xf numFmtId="166" fontId="38" fillId="3" borderId="2" xfId="0" applyNumberFormat="1" applyFont="1" applyFill="1" applyBorder="1" applyAlignment="1">
      <alignment horizontal="center" vertical="center"/>
    </xf>
    <xf numFmtId="0" fontId="38" fillId="0" borderId="12" xfId="0" applyFont="1" applyBorder="1" applyAlignment="1">
      <alignment horizontal="center" vertical="center"/>
    </xf>
    <xf numFmtId="0" fontId="4" fillId="3" borderId="5" xfId="0" applyFont="1" applyFill="1" applyBorder="1" applyAlignment="1">
      <alignment horizontal="center" vertical="center"/>
    </xf>
    <xf numFmtId="0" fontId="38" fillId="3" borderId="5" xfId="0" applyFont="1" applyFill="1" applyBorder="1" applyAlignment="1">
      <alignment horizontal="center" vertical="center"/>
    </xf>
    <xf numFmtId="171" fontId="28"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8" fillId="0" borderId="12" xfId="0" applyNumberFormat="1" applyFont="1" applyBorder="1" applyAlignment="1">
      <alignment horizontal="center" vertical="center"/>
    </xf>
    <xf numFmtId="2" fontId="31" fillId="4" borderId="2" xfId="0" applyNumberFormat="1" applyFont="1" applyFill="1" applyBorder="1" applyAlignment="1" applyProtection="1">
      <alignment horizontal="center" vertical="center"/>
      <protection locked="0" hidden="1"/>
    </xf>
    <xf numFmtId="164" fontId="43" fillId="0" borderId="1" xfId="0" applyNumberFormat="1" applyFont="1" applyFill="1" applyBorder="1" applyAlignment="1">
      <alignment horizontal="center" vertical="center" wrapText="1"/>
    </xf>
    <xf numFmtId="0" fontId="3" fillId="6" borderId="2" xfId="0" applyFont="1" applyFill="1" applyBorder="1" applyAlignment="1" applyProtection="1">
      <alignment horizontal="center" vertical="center"/>
    </xf>
    <xf numFmtId="0" fontId="44" fillId="0" borderId="0" xfId="0" applyFont="1" applyProtection="1"/>
    <xf numFmtId="0" fontId="16" fillId="0" borderId="0" xfId="0" applyFont="1" applyBorder="1" applyAlignment="1" applyProtection="1">
      <alignment vertical="center" textRotation="90"/>
    </xf>
    <xf numFmtId="0" fontId="46" fillId="0" borderId="0" xfId="0" applyFont="1" applyBorder="1" applyAlignment="1" applyProtection="1">
      <alignment horizontal="center"/>
    </xf>
    <xf numFmtId="0" fontId="44" fillId="0" borderId="26" xfId="0" applyFont="1" applyBorder="1" applyProtection="1"/>
    <xf numFmtId="0" fontId="44" fillId="0" borderId="27" xfId="0" applyFont="1" applyBorder="1" applyAlignment="1" applyProtection="1"/>
    <xf numFmtId="0" fontId="44" fillId="0" borderId="27" xfId="0" applyFont="1" applyBorder="1" applyProtection="1"/>
    <xf numFmtId="0" fontId="44" fillId="0" borderId="18" xfId="0" applyFont="1" applyBorder="1" applyProtection="1"/>
    <xf numFmtId="0" fontId="44" fillId="0" borderId="18" xfId="0" applyFont="1" applyBorder="1" applyAlignment="1" applyProtection="1">
      <alignment horizontal="center" vertical="center"/>
    </xf>
    <xf numFmtId="0" fontId="44" fillId="0" borderId="17" xfId="0" applyFont="1" applyBorder="1" applyAlignment="1" applyProtection="1">
      <alignment horizontal="center" vertical="center"/>
    </xf>
    <xf numFmtId="0" fontId="46" fillId="22" borderId="33" xfId="0" applyFont="1" applyFill="1" applyBorder="1" applyAlignment="1" applyProtection="1">
      <alignment horizontal="center" vertical="center"/>
    </xf>
    <xf numFmtId="166" fontId="46" fillId="22" borderId="33" xfId="0" applyNumberFormat="1" applyFont="1" applyFill="1" applyBorder="1" applyAlignment="1" applyProtection="1">
      <alignment horizontal="center" vertical="center"/>
    </xf>
    <xf numFmtId="0" fontId="46" fillId="22" borderId="2" xfId="0" applyFont="1" applyFill="1" applyBorder="1" applyAlignment="1" applyProtection="1">
      <alignment horizontal="center" vertical="center"/>
    </xf>
    <xf numFmtId="166" fontId="46"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6" fillId="22" borderId="2" xfId="0" applyNumberFormat="1" applyFont="1" applyFill="1" applyBorder="1" applyAlignment="1" applyProtection="1">
      <alignment horizontal="center"/>
    </xf>
    <xf numFmtId="0" fontId="46" fillId="22" borderId="1" xfId="0" applyFont="1" applyFill="1" applyBorder="1" applyAlignment="1" applyProtection="1">
      <alignment horizontal="center" vertical="center"/>
    </xf>
    <xf numFmtId="0" fontId="0" fillId="0" borderId="5" xfId="0" applyBorder="1" applyAlignment="1">
      <alignment vertical="center" wrapText="1"/>
    </xf>
    <xf numFmtId="0" fontId="46" fillId="22" borderId="2" xfId="0" applyFont="1" applyFill="1" applyBorder="1" applyAlignment="1" applyProtection="1">
      <alignment horizontal="center"/>
    </xf>
    <xf numFmtId="166" fontId="46" fillId="22" borderId="5" xfId="0" applyNumberFormat="1" applyFont="1" applyFill="1" applyBorder="1" applyAlignment="1" applyProtection="1">
      <alignment horizontal="center" vertical="center"/>
    </xf>
    <xf numFmtId="0" fontId="46"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6" fillId="0" borderId="29" xfId="0" applyFont="1" applyFill="1" applyBorder="1" applyAlignment="1" applyProtection="1">
      <alignment horizontal="center" vertical="center"/>
    </xf>
    <xf numFmtId="0" fontId="44" fillId="0" borderId="29" xfId="0" applyFont="1" applyFill="1" applyBorder="1" applyAlignment="1" applyProtection="1">
      <alignment horizontal="center" vertical="center"/>
    </xf>
    <xf numFmtId="3" fontId="46" fillId="0" borderId="29" xfId="0" applyNumberFormat="1" applyFont="1" applyFill="1" applyBorder="1" applyAlignment="1" applyProtection="1">
      <alignment horizontal="center" vertical="center" wrapText="1"/>
    </xf>
    <xf numFmtId="166" fontId="46" fillId="0" borderId="29" xfId="0" applyNumberFormat="1" applyFont="1" applyFill="1" applyBorder="1" applyAlignment="1" applyProtection="1">
      <alignment horizontal="center" vertical="center"/>
    </xf>
    <xf numFmtId="164" fontId="46" fillId="0" borderId="29" xfId="0" applyNumberFormat="1" applyFont="1" applyFill="1" applyBorder="1" applyAlignment="1" applyProtection="1">
      <alignment horizontal="center" vertical="center"/>
    </xf>
    <xf numFmtId="0" fontId="44"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6" fillId="22" borderId="2" xfId="0" applyNumberFormat="1" applyFont="1" applyFill="1" applyBorder="1" applyAlignment="1" applyProtection="1">
      <alignment horizontal="center" vertical="center" wrapText="1"/>
    </xf>
    <xf numFmtId="166" fontId="46" fillId="22" borderId="2" xfId="0" applyNumberFormat="1" applyFont="1" applyFill="1" applyBorder="1" applyAlignment="1" applyProtection="1">
      <alignment horizontal="center" vertical="center"/>
    </xf>
    <xf numFmtId="183" fontId="46"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6"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wrapText="1"/>
    </xf>
    <xf numFmtId="164" fontId="46" fillId="0" borderId="0" xfId="0" applyNumberFormat="1" applyFont="1" applyFill="1" applyBorder="1" applyAlignment="1" applyProtection="1">
      <alignment horizontal="center" vertical="center"/>
    </xf>
    <xf numFmtId="14" fontId="46" fillId="0" borderId="0" xfId="0" applyNumberFormat="1" applyFont="1" applyFill="1" applyBorder="1" applyAlignment="1" applyProtection="1">
      <alignment horizontal="center" vertical="center" wrapText="1"/>
    </xf>
    <xf numFmtId="0" fontId="44" fillId="0" borderId="16" xfId="0" applyFont="1" applyBorder="1" applyProtection="1"/>
    <xf numFmtId="2" fontId="46" fillId="22" borderId="2" xfId="0" applyNumberFormat="1" applyFont="1" applyFill="1" applyBorder="1" applyAlignment="1" applyProtection="1">
      <alignment horizontal="center" vertical="center"/>
    </xf>
    <xf numFmtId="0" fontId="44" fillId="0" borderId="22" xfId="0" applyFont="1" applyBorder="1" applyProtection="1"/>
    <xf numFmtId="0" fontId="3" fillId="6" borderId="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66" fontId="4" fillId="6" borderId="2" xfId="0" applyNumberFormat="1" applyFont="1" applyFill="1" applyBorder="1" applyAlignment="1" applyProtection="1">
      <alignment horizontal="center" vertical="center" wrapText="1"/>
    </xf>
    <xf numFmtId="0" fontId="3" fillId="6" borderId="2" xfId="0" applyFont="1" applyFill="1" applyBorder="1" applyAlignment="1" applyProtection="1">
      <alignment vertical="center"/>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173"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8" fillId="0" borderId="2" xfId="0" applyNumberFormat="1" applyFont="1" applyFill="1" applyBorder="1" applyAlignment="1">
      <alignment horizontal="center" vertical="center"/>
    </xf>
    <xf numFmtId="2" fontId="28" fillId="20" borderId="10" xfId="0" applyNumberFormat="1" applyFont="1" applyFill="1" applyBorder="1" applyAlignment="1">
      <alignment horizontal="center" vertical="center"/>
    </xf>
    <xf numFmtId="184" fontId="28" fillId="0" borderId="2" xfId="0" applyNumberFormat="1" applyFont="1" applyFill="1" applyBorder="1" applyAlignment="1">
      <alignment horizontal="center" vertical="center"/>
    </xf>
    <xf numFmtId="186" fontId="28"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28" xfId="0" applyFont="1" applyFill="1" applyBorder="1" applyAlignment="1" applyProtection="1">
      <alignment vertical="center" wrapText="1"/>
    </xf>
    <xf numFmtId="0" fontId="23" fillId="6" borderId="61" xfId="0" applyFont="1" applyFill="1" applyBorder="1" applyAlignment="1" applyProtection="1">
      <alignment vertical="center" wrapText="1"/>
    </xf>
    <xf numFmtId="166" fontId="3" fillId="6" borderId="11" xfId="0" applyNumberFormat="1" applyFont="1" applyFill="1" applyBorder="1" applyAlignment="1" applyProtection="1">
      <alignment horizontal="center" vertical="center" wrapText="1"/>
    </xf>
    <xf numFmtId="166" fontId="3" fillId="6" borderId="33" xfId="0" applyNumberFormat="1" applyFont="1" applyFill="1" applyBorder="1" applyAlignment="1" applyProtection="1">
      <alignment horizontal="center" vertical="center" wrapText="1"/>
    </xf>
    <xf numFmtId="1" fontId="3" fillId="6" borderId="34" xfId="0" applyNumberFormat="1" applyFont="1" applyFill="1" applyBorder="1" applyAlignment="1" applyProtection="1">
      <alignment horizontal="center" vertical="center" wrapText="1"/>
    </xf>
    <xf numFmtId="0" fontId="44" fillId="0" borderId="30" xfId="0" applyFont="1" applyBorder="1" applyProtection="1"/>
    <xf numFmtId="0" fontId="44"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4" fillId="0" borderId="0" xfId="0" applyFont="1" applyBorder="1" applyAlignment="1" applyProtection="1">
      <alignment horizontal="center" vertical="center"/>
    </xf>
    <xf numFmtId="0" fontId="46" fillId="0" borderId="30" xfId="0" applyFont="1" applyFill="1" applyBorder="1" applyAlignment="1" applyProtection="1">
      <alignment vertical="center"/>
    </xf>
    <xf numFmtId="0" fontId="46" fillId="0" borderId="30" xfId="0" applyFont="1" applyBorder="1" applyProtection="1"/>
    <xf numFmtId="0" fontId="38" fillId="0" borderId="56" xfId="0" applyFont="1" applyBorder="1" applyAlignment="1">
      <alignment horizontal="center" vertical="center"/>
    </xf>
    <xf numFmtId="0" fontId="38" fillId="0" borderId="29" xfId="0" applyFont="1" applyBorder="1" applyAlignment="1">
      <alignment horizontal="center" vertical="center"/>
    </xf>
    <xf numFmtId="0" fontId="38" fillId="0" borderId="24" xfId="0" applyFont="1" applyBorder="1" applyAlignment="1">
      <alignment horizontal="center" vertical="center"/>
    </xf>
    <xf numFmtId="186" fontId="28" fillId="0" borderId="5" xfId="0" applyNumberFormat="1" applyFont="1" applyFill="1" applyBorder="1" applyAlignment="1">
      <alignment horizontal="center" vertical="center"/>
    </xf>
    <xf numFmtId="0" fontId="38" fillId="0" borderId="11" xfId="0" applyFont="1" applyBorder="1" applyAlignment="1">
      <alignment horizontal="center" vertical="center" wrapText="1"/>
    </xf>
    <xf numFmtId="0" fontId="38" fillId="0" borderId="33" xfId="0" applyFont="1" applyBorder="1" applyAlignment="1">
      <alignment horizontal="center" vertical="center"/>
    </xf>
    <xf numFmtId="164" fontId="38" fillId="0" borderId="33" xfId="0" applyNumberFormat="1" applyFont="1" applyBorder="1" applyAlignment="1">
      <alignment horizontal="center" vertical="center"/>
    </xf>
    <xf numFmtId="0" fontId="38" fillId="0" borderId="34" xfId="0" applyFont="1" applyBorder="1" applyAlignment="1">
      <alignment horizontal="center" vertical="center"/>
    </xf>
    <xf numFmtId="165" fontId="38" fillId="0" borderId="33" xfId="0" applyNumberFormat="1" applyFont="1" applyBorder="1" applyAlignment="1">
      <alignment horizontal="center" vertical="center"/>
    </xf>
    <xf numFmtId="166" fontId="38" fillId="20" borderId="5" xfId="0" applyNumberFormat="1" applyFont="1" applyFill="1" applyBorder="1" applyAlignment="1">
      <alignment horizontal="center" vertical="center"/>
    </xf>
    <xf numFmtId="0" fontId="38" fillId="24" borderId="11" xfId="0" applyFont="1" applyFill="1" applyBorder="1" applyAlignment="1">
      <alignment horizontal="center" vertical="center" wrapText="1"/>
    </xf>
    <xf numFmtId="0" fontId="38" fillId="24" borderId="33" xfId="0" applyFont="1" applyFill="1" applyBorder="1" applyAlignment="1">
      <alignment horizontal="center" vertical="center"/>
    </xf>
    <xf numFmtId="164" fontId="38" fillId="24" borderId="33" xfId="0" applyNumberFormat="1" applyFont="1" applyFill="1" applyBorder="1" applyAlignment="1">
      <alignment horizontal="center" vertical="center"/>
    </xf>
    <xf numFmtId="170" fontId="38" fillId="24" borderId="33" xfId="0" applyNumberFormat="1" applyFont="1" applyFill="1" applyBorder="1" applyAlignment="1">
      <alignment horizontal="center" vertical="center"/>
    </xf>
    <xf numFmtId="0" fontId="38" fillId="24" borderId="34" xfId="0" applyFont="1" applyFill="1" applyBorder="1" applyAlignment="1">
      <alignment horizontal="center" vertical="center"/>
    </xf>
    <xf numFmtId="0" fontId="38" fillId="24" borderId="12" xfId="0" applyFont="1" applyFill="1" applyBorder="1" applyAlignment="1">
      <alignment horizontal="center" vertical="center" wrapText="1"/>
    </xf>
    <xf numFmtId="0" fontId="38" fillId="24" borderId="5" xfId="0" applyFont="1" applyFill="1" applyBorder="1" applyAlignment="1">
      <alignment horizontal="center" vertical="center"/>
    </xf>
    <xf numFmtId="164" fontId="38" fillId="24" borderId="5" xfId="0" applyNumberFormat="1" applyFont="1" applyFill="1" applyBorder="1" applyAlignment="1">
      <alignment horizontal="center" vertical="center"/>
    </xf>
    <xf numFmtId="170" fontId="38" fillId="24" borderId="5" xfId="0" applyNumberFormat="1" applyFont="1" applyFill="1" applyBorder="1" applyAlignment="1">
      <alignment horizontal="center" vertical="center"/>
    </xf>
    <xf numFmtId="0" fontId="38"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8" fillId="0" borderId="59" xfId="0" applyFont="1" applyBorder="1" applyAlignment="1">
      <alignment horizontal="center" vertical="center"/>
    </xf>
    <xf numFmtId="0" fontId="38" fillId="0" borderId="19" xfId="0" applyFont="1" applyBorder="1" applyAlignment="1">
      <alignment horizontal="center" vertical="center"/>
    </xf>
    <xf numFmtId="0" fontId="38" fillId="0" borderId="58" xfId="0" applyFont="1" applyBorder="1" applyAlignment="1">
      <alignment horizontal="center" vertical="center"/>
    </xf>
    <xf numFmtId="0" fontId="44" fillId="0" borderId="55" xfId="0" applyFont="1" applyBorder="1" applyAlignment="1" applyProtection="1">
      <alignment horizontal="center" vertical="center" wrapText="1"/>
    </xf>
    <xf numFmtId="0" fontId="44"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6" fillId="23" borderId="40" xfId="0" applyNumberFormat="1" applyFont="1" applyFill="1" applyBorder="1" applyAlignment="1" applyProtection="1">
      <alignment horizontal="center" vertical="center" wrapText="1"/>
    </xf>
    <xf numFmtId="0" fontId="44" fillId="0" borderId="41" xfId="0" applyFont="1" applyBorder="1" applyAlignment="1" applyProtection="1">
      <alignment horizontal="center" vertical="center" wrapText="1"/>
    </xf>
    <xf numFmtId="166" fontId="44"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6" fillId="0" borderId="1" xfId="0" applyNumberFormat="1" applyFont="1" applyFill="1" applyBorder="1" applyAlignment="1">
      <alignment horizontal="center" vertical="center" wrapText="1"/>
    </xf>
    <xf numFmtId="0" fontId="3" fillId="0" borderId="0" xfId="0" applyFont="1"/>
    <xf numFmtId="0" fontId="3" fillId="9" borderId="0" xfId="0" applyFont="1" applyFill="1"/>
    <xf numFmtId="167" fontId="31" fillId="4" borderId="5" xfId="0" applyNumberFormat="1" applyFont="1" applyFill="1" applyBorder="1" applyAlignment="1" applyProtection="1">
      <alignment horizontal="center" vertical="center"/>
      <protection locked="0" hidden="1"/>
    </xf>
    <xf numFmtId="166" fontId="3" fillId="6" borderId="34" xfId="0" applyNumberFormat="1" applyFont="1" applyFill="1" applyBorder="1" applyAlignment="1" applyProtection="1">
      <alignment horizontal="center" vertical="center" wrapText="1"/>
    </xf>
    <xf numFmtId="166" fontId="3" fillId="11" borderId="23" xfId="0" applyNumberFormat="1" applyFont="1" applyFill="1" applyBorder="1" applyAlignment="1" applyProtection="1">
      <alignment horizontal="center" vertical="center"/>
      <protection locked="0" hidden="1"/>
    </xf>
    <xf numFmtId="166" fontId="3" fillId="6" borderId="2" xfId="0" applyNumberFormat="1" applyFont="1" applyFill="1" applyBorder="1" applyAlignment="1" applyProtection="1">
      <alignment horizontal="center" vertical="center"/>
    </xf>
    <xf numFmtId="165" fontId="31"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 fontId="3" fillId="6" borderId="2" xfId="0" applyNumberFormat="1" applyFont="1" applyFill="1" applyBorder="1" applyAlignment="1" applyProtection="1">
      <alignment horizontal="center" vertical="center"/>
    </xf>
    <xf numFmtId="0" fontId="3" fillId="8" borderId="2" xfId="0" applyFont="1" applyFill="1" applyBorder="1" applyAlignment="1" applyProtection="1">
      <alignment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66" fontId="3" fillId="6" borderId="53" xfId="0" applyNumberFormat="1" applyFont="1" applyFill="1" applyBorder="1" applyAlignment="1" applyProtection="1">
      <alignment horizontal="center" vertical="center" wrapText="1"/>
    </xf>
    <xf numFmtId="166" fontId="3" fillId="6" borderId="51" xfId="0" applyNumberFormat="1" applyFont="1" applyFill="1" applyBorder="1" applyAlignment="1" applyProtection="1">
      <alignment horizontal="center" vertical="center" wrapText="1"/>
    </xf>
    <xf numFmtId="166" fontId="3" fillId="6" borderId="54" xfId="0" applyNumberFormat="1" applyFont="1" applyFill="1" applyBorder="1" applyAlignment="1" applyProtection="1">
      <alignment horizontal="center" vertical="center" wrapText="1"/>
    </xf>
    <xf numFmtId="166" fontId="3" fillId="8" borderId="7" xfId="0" applyNumberFormat="1" applyFont="1" applyFill="1" applyBorder="1" applyAlignment="1" applyProtection="1">
      <alignment horizontal="center" vertical="center" wrapText="1"/>
    </xf>
    <xf numFmtId="166" fontId="3" fillId="8" borderId="8" xfId="0" applyNumberFormat="1" applyFont="1" applyFill="1" applyBorder="1" applyAlignment="1" applyProtection="1">
      <alignment horizontal="center" vertical="center" wrapText="1"/>
    </xf>
    <xf numFmtId="166" fontId="3" fillId="8" borderId="9"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0" fontId="30" fillId="8" borderId="5" xfId="0"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1" fontId="3" fillId="8" borderId="3" xfId="0" applyNumberFormat="1" applyFont="1" applyFill="1" applyBorder="1" applyAlignment="1" applyProtection="1">
      <alignment horizontal="center" vertical="center"/>
    </xf>
    <xf numFmtId="166" fontId="4" fillId="8" borderId="2" xfId="0" applyNumberFormat="1"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173" fontId="3" fillId="8" borderId="2" xfId="0" applyNumberFormat="1" applyFont="1" applyFill="1" applyBorder="1" applyAlignment="1" applyProtection="1">
      <alignment horizontal="center" vertical="center"/>
    </xf>
    <xf numFmtId="2" fontId="3" fillId="8" borderId="2" xfId="0" applyNumberFormat="1" applyFont="1" applyFill="1" applyBorder="1" applyAlignment="1" applyProtection="1">
      <alignment horizontal="center" vertical="center"/>
    </xf>
    <xf numFmtId="167" fontId="3" fillId="8" borderId="2" xfId="0" applyNumberFormat="1" applyFont="1" applyFill="1" applyBorder="1" applyAlignment="1" applyProtection="1">
      <alignment horizontal="center" vertical="center"/>
    </xf>
    <xf numFmtId="166" fontId="48" fillId="8" borderId="12" xfId="0" applyNumberFormat="1" applyFont="1" applyFill="1" applyBorder="1" applyAlignment="1" applyProtection="1">
      <alignment horizontal="center" vertical="center" wrapText="1"/>
    </xf>
    <xf numFmtId="166" fontId="48" fillId="8" borderId="5" xfId="0" applyNumberFormat="1" applyFont="1" applyFill="1" applyBorder="1" applyAlignment="1" applyProtection="1">
      <alignment horizontal="center" vertical="center" wrapText="1"/>
    </xf>
    <xf numFmtId="166" fontId="48" fillId="8" borderId="6" xfId="0" applyNumberFormat="1" applyFont="1" applyFill="1" applyBorder="1" applyAlignment="1" applyProtection="1">
      <alignment horizontal="center" vertical="center" wrapText="1"/>
    </xf>
    <xf numFmtId="0" fontId="46"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0" fontId="0" fillId="0" borderId="1" xfId="0" applyBorder="1" applyAlignment="1">
      <alignment horizontal="center" vertical="center" wrapText="1"/>
    </xf>
    <xf numFmtId="173" fontId="48" fillId="8" borderId="5" xfId="0" applyNumberFormat="1" applyFont="1" applyFill="1" applyBorder="1" applyAlignment="1" applyProtection="1">
      <alignment horizontal="center" vertical="center"/>
    </xf>
    <xf numFmtId="0" fontId="46" fillId="25" borderId="33" xfId="0" applyFont="1" applyFill="1" applyBorder="1" applyAlignment="1" applyProtection="1">
      <alignment horizontal="center" vertical="center"/>
    </xf>
    <xf numFmtId="166" fontId="46" fillId="25" borderId="33" xfId="0" applyNumberFormat="1" applyFont="1" applyFill="1" applyBorder="1" applyAlignment="1" applyProtection="1">
      <alignment horizontal="center" vertical="center"/>
    </xf>
    <xf numFmtId="0" fontId="46" fillId="25" borderId="2" xfId="0" applyFont="1" applyFill="1" applyBorder="1" applyAlignment="1" applyProtection="1">
      <alignment horizontal="center" vertical="center"/>
    </xf>
    <xf numFmtId="0" fontId="46" fillId="25" borderId="1" xfId="0" applyFont="1" applyFill="1" applyBorder="1" applyAlignment="1" applyProtection="1">
      <alignment horizontal="center" vertical="center"/>
    </xf>
    <xf numFmtId="166" fontId="46" fillId="25" borderId="1" xfId="0" applyNumberFormat="1" applyFont="1" applyFill="1" applyBorder="1" applyAlignment="1" applyProtection="1">
      <alignment horizontal="center" vertical="center"/>
    </xf>
    <xf numFmtId="166" fontId="46" fillId="25" borderId="2" xfId="0" applyNumberFormat="1" applyFont="1" applyFill="1" applyBorder="1" applyAlignment="1" applyProtection="1">
      <alignment horizontal="center"/>
    </xf>
    <xf numFmtId="0" fontId="46" fillId="25" borderId="2" xfId="0" applyFont="1" applyFill="1" applyBorder="1" applyAlignment="1" applyProtection="1">
      <alignment horizontal="center"/>
    </xf>
    <xf numFmtId="0" fontId="46" fillId="22" borderId="21" xfId="0" applyFont="1" applyFill="1" applyBorder="1" applyAlignment="1" applyProtection="1">
      <alignment horizontal="center"/>
    </xf>
    <xf numFmtId="0" fontId="46" fillId="22" borderId="28" xfId="0" applyFont="1" applyFill="1" applyBorder="1" applyAlignment="1" applyProtection="1">
      <alignment horizontal="center"/>
    </xf>
    <xf numFmtId="0" fontId="46" fillId="22" borderId="50" xfId="0" applyFont="1" applyFill="1" applyBorder="1" applyAlignment="1" applyProtection="1">
      <alignment horizontal="center"/>
    </xf>
    <xf numFmtId="0" fontId="44" fillId="25" borderId="20" xfId="0" applyFont="1" applyFill="1" applyBorder="1" applyAlignment="1" applyProtection="1">
      <alignment horizontal="center" vertical="center" wrapText="1"/>
    </xf>
    <xf numFmtId="0" fontId="0" fillId="25" borderId="2" xfId="0" applyFill="1" applyBorder="1" applyAlignment="1">
      <alignment horizontal="center" vertical="center" wrapText="1"/>
    </xf>
    <xf numFmtId="0" fontId="46" fillId="25" borderId="2" xfId="0" applyFont="1" applyFill="1" applyBorder="1" applyAlignment="1" applyProtection="1">
      <alignment horizontal="center" vertical="center" wrapText="1"/>
    </xf>
    <xf numFmtId="183" fontId="46" fillId="25" borderId="2" xfId="0" applyNumberFormat="1" applyFont="1" applyFill="1" applyBorder="1" applyAlignment="1" applyProtection="1">
      <alignment horizontal="center" vertical="center" wrapText="1"/>
    </xf>
    <xf numFmtId="0" fontId="46" fillId="25" borderId="33" xfId="0" applyFont="1" applyFill="1" applyBorder="1" applyAlignment="1" applyProtection="1">
      <alignment horizontal="center" vertical="center" wrapText="1"/>
    </xf>
    <xf numFmtId="183" fontId="0" fillId="25" borderId="2" xfId="0" applyNumberFormat="1" applyFill="1" applyBorder="1" applyAlignment="1">
      <alignment horizontal="center" vertical="center" wrapText="1"/>
    </xf>
    <xf numFmtId="166" fontId="46" fillId="25" borderId="33" xfId="0" applyNumberFormat="1" applyFont="1" applyFill="1" applyBorder="1" applyAlignment="1" applyProtection="1">
      <alignment horizontal="center" vertical="center" wrapText="1"/>
    </xf>
    <xf numFmtId="166" fontId="46" fillId="25" borderId="2" xfId="0" applyNumberFormat="1" applyFont="1" applyFill="1" applyBorder="1" applyAlignment="1" applyProtection="1">
      <alignment horizontal="center" vertical="center"/>
    </xf>
    <xf numFmtId="166" fontId="0" fillId="25" borderId="2" xfId="0" applyNumberFormat="1" applyFill="1" applyBorder="1" applyAlignment="1">
      <alignment horizontal="center" vertical="center" wrapText="1"/>
    </xf>
    <xf numFmtId="166" fontId="44" fillId="25" borderId="20" xfId="0" applyNumberFormat="1" applyFont="1" applyFill="1" applyBorder="1" applyAlignment="1" applyProtection="1">
      <alignment horizontal="center" vertical="center" wrapText="1"/>
    </xf>
    <xf numFmtId="0" fontId="38" fillId="25" borderId="33" xfId="0" applyFont="1" applyFill="1" applyBorder="1" applyAlignment="1">
      <alignment horizontal="center" vertical="center"/>
    </xf>
    <xf numFmtId="164" fontId="38" fillId="25" borderId="33" xfId="0" applyNumberFormat="1" applyFont="1" applyFill="1" applyBorder="1" applyAlignment="1">
      <alignment horizontal="center" vertical="center"/>
    </xf>
    <xf numFmtId="0" fontId="38" fillId="25" borderId="2" xfId="0" applyFont="1" applyFill="1" applyBorder="1" applyAlignment="1">
      <alignment horizontal="center" vertical="center"/>
    </xf>
    <xf numFmtId="164" fontId="38" fillId="25" borderId="2" xfId="0" applyNumberFormat="1" applyFont="1" applyFill="1" applyBorder="1" applyAlignment="1">
      <alignment horizontal="center" vertical="center"/>
    </xf>
    <xf numFmtId="0" fontId="38" fillId="25" borderId="5" xfId="0" applyFont="1" applyFill="1" applyBorder="1" applyAlignment="1">
      <alignment horizontal="center" vertical="center"/>
    </xf>
    <xf numFmtId="164" fontId="38" fillId="25" borderId="5" xfId="0" applyNumberFormat="1" applyFont="1" applyFill="1" applyBorder="1" applyAlignment="1">
      <alignment horizontal="center" vertical="center"/>
    </xf>
    <xf numFmtId="164" fontId="38" fillId="25" borderId="1" xfId="0" applyNumberFormat="1" applyFont="1" applyFill="1" applyBorder="1" applyAlignment="1">
      <alignment horizontal="center" vertical="center"/>
    </xf>
    <xf numFmtId="164" fontId="38" fillId="25" borderId="28" xfId="0" applyNumberFormat="1" applyFont="1" applyFill="1" applyBorder="1" applyAlignment="1">
      <alignment horizontal="center" vertical="center"/>
    </xf>
    <xf numFmtId="0" fontId="38" fillId="25" borderId="4" xfId="0" applyFont="1" applyFill="1" applyBorder="1" applyAlignment="1">
      <alignment horizontal="center" vertical="center"/>
    </xf>
    <xf numFmtId="165" fontId="38" fillId="25" borderId="2" xfId="0" applyNumberFormat="1" applyFont="1" applyFill="1" applyBorder="1" applyAlignment="1">
      <alignment horizontal="center" vertical="center"/>
    </xf>
    <xf numFmtId="166" fontId="38" fillId="25" borderId="2" xfId="0" applyNumberFormat="1" applyFont="1" applyFill="1" applyBorder="1" applyAlignment="1">
      <alignment horizontal="center" vertical="center"/>
    </xf>
    <xf numFmtId="168" fontId="38" fillId="25" borderId="33" xfId="0" applyNumberFormat="1" applyFont="1" applyFill="1" applyBorder="1" applyAlignment="1">
      <alignment horizontal="center" vertical="center"/>
    </xf>
    <xf numFmtId="168" fontId="38" fillId="25" borderId="2" xfId="0" applyNumberFormat="1" applyFont="1" applyFill="1" applyBorder="1" applyAlignment="1">
      <alignment horizontal="center" vertical="center"/>
    </xf>
    <xf numFmtId="168" fontId="38" fillId="25" borderId="5" xfId="0" applyNumberFormat="1" applyFont="1" applyFill="1" applyBorder="1" applyAlignment="1">
      <alignment horizontal="center" vertical="center"/>
    </xf>
    <xf numFmtId="0" fontId="4" fillId="0" borderId="47" xfId="0" applyFont="1" applyBorder="1" applyAlignment="1">
      <alignment horizontal="center" vertical="center"/>
    </xf>
    <xf numFmtId="0" fontId="4" fillId="0" borderId="71" xfId="0" applyFont="1" applyBorder="1" applyAlignment="1">
      <alignment horizontal="center" vertical="center"/>
    </xf>
    <xf numFmtId="0" fontId="4" fillId="0" borderId="45" xfId="0" applyFont="1" applyBorder="1" applyAlignment="1">
      <alignment horizontal="center" vertical="center"/>
    </xf>
    <xf numFmtId="3" fontId="4" fillId="0" borderId="1" xfId="0" applyNumberFormat="1" applyFont="1" applyFill="1" applyBorder="1" applyAlignment="1">
      <alignment horizontal="center" vertical="center"/>
    </xf>
    <xf numFmtId="164" fontId="38" fillId="25" borderId="51" xfId="0" applyNumberFormat="1" applyFont="1" applyFill="1" applyBorder="1" applyAlignment="1">
      <alignment horizontal="center" vertical="center"/>
    </xf>
    <xf numFmtId="164" fontId="38" fillId="25" borderId="50" xfId="0" applyNumberFormat="1" applyFont="1" applyFill="1" applyBorder="1" applyAlignment="1">
      <alignment horizontal="center" vertical="center"/>
    </xf>
    <xf numFmtId="2" fontId="38" fillId="25" borderId="2" xfId="0" applyNumberFormat="1" applyFont="1" applyFill="1" applyBorder="1" applyAlignment="1">
      <alignment horizontal="center" vertical="center"/>
    </xf>
    <xf numFmtId="168" fontId="38" fillId="25" borderId="50" xfId="0" applyNumberFormat="1" applyFont="1" applyFill="1" applyBorder="1" applyAlignment="1">
      <alignment horizontal="center" vertical="center"/>
    </xf>
    <xf numFmtId="168" fontId="38" fillId="25" borderId="21" xfId="0" applyNumberFormat="1" applyFont="1" applyFill="1" applyBorder="1" applyAlignment="1">
      <alignment horizontal="center" vertical="center"/>
    </xf>
    <xf numFmtId="0" fontId="38" fillId="0" borderId="11" xfId="0" applyFont="1" applyFill="1" applyBorder="1" applyAlignment="1">
      <alignment horizontal="center" vertical="center" wrapText="1"/>
    </xf>
    <xf numFmtId="0" fontId="38" fillId="0" borderId="33"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 xfId="0" applyFont="1" applyFill="1" applyBorder="1" applyAlignment="1">
      <alignment horizontal="center" vertical="center" wrapText="1"/>
    </xf>
    <xf numFmtId="166" fontId="38" fillId="0" borderId="2"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5" xfId="0" applyFont="1" applyFill="1" applyBorder="1" applyAlignment="1">
      <alignment horizontal="center" vertical="center"/>
    </xf>
    <xf numFmtId="166" fontId="38" fillId="0" borderId="5" xfId="0" applyNumberFormat="1" applyFont="1" applyFill="1" applyBorder="1" applyAlignment="1">
      <alignment horizontal="center" vertical="center"/>
    </xf>
    <xf numFmtId="0" fontId="38" fillId="0" borderId="6" xfId="0" applyFont="1" applyFill="1" applyBorder="1" applyAlignment="1">
      <alignment horizontal="center" vertical="center"/>
    </xf>
    <xf numFmtId="0" fontId="3" fillId="8" borderId="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3" fillId="6" borderId="2" xfId="0" applyFont="1" applyFill="1" applyBorder="1" applyAlignment="1" applyProtection="1">
      <alignment horizontal="center" vertical="center"/>
    </xf>
    <xf numFmtId="171" fontId="28" fillId="0" borderId="34" xfId="0" applyNumberFormat="1" applyFont="1" applyFill="1" applyBorder="1" applyAlignment="1">
      <alignment horizontal="center" vertical="center"/>
    </xf>
    <xf numFmtId="0" fontId="28" fillId="0" borderId="10" xfId="0" applyFont="1" applyFill="1" applyBorder="1" applyAlignment="1">
      <alignment horizontal="center" vertical="center"/>
    </xf>
    <xf numFmtId="166" fontId="28" fillId="0" borderId="10"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166" fontId="31" fillId="4" borderId="2" xfId="0" applyNumberFormat="1" applyFont="1" applyFill="1" applyBorder="1" applyAlignment="1" applyProtection="1">
      <alignment horizontal="center" vertical="center"/>
      <protection locked="0" hidden="1"/>
    </xf>
    <xf numFmtId="166" fontId="3" fillId="6" borderId="41" xfId="0" applyNumberFormat="1" applyFont="1" applyFill="1" applyBorder="1" applyAlignment="1" applyProtection="1">
      <alignment horizontal="center" vertical="center"/>
    </xf>
    <xf numFmtId="166" fontId="3" fillId="6" borderId="33" xfId="0" applyNumberFormat="1" applyFont="1" applyFill="1" applyBorder="1" applyAlignment="1" applyProtection="1">
      <alignment horizontal="center" vertical="center"/>
    </xf>
    <xf numFmtId="166" fontId="3" fillId="6" borderId="34" xfId="0" applyNumberFormat="1" applyFont="1" applyFill="1" applyBorder="1" applyAlignment="1" applyProtection="1">
      <alignment horizontal="center" vertical="center"/>
    </xf>
    <xf numFmtId="166" fontId="3" fillId="6" borderId="20" xfId="0" applyNumberFormat="1" applyFont="1" applyFill="1" applyBorder="1" applyAlignment="1" applyProtection="1">
      <alignment horizontal="center" vertical="center"/>
    </xf>
    <xf numFmtId="166" fontId="3" fillId="6" borderId="10" xfId="0" applyNumberFormat="1" applyFont="1" applyFill="1" applyBorder="1" applyAlignment="1" applyProtection="1">
      <alignment horizontal="center" vertical="center"/>
    </xf>
    <xf numFmtId="166" fontId="3" fillId="6" borderId="38" xfId="0" applyNumberFormat="1" applyFont="1" applyFill="1" applyBorder="1" applyAlignment="1" applyProtection="1">
      <alignment horizontal="center" vertical="center"/>
    </xf>
    <xf numFmtId="166" fontId="3" fillId="6" borderId="5" xfId="0" applyNumberFormat="1" applyFont="1" applyFill="1" applyBorder="1" applyAlignment="1" applyProtection="1">
      <alignment horizontal="center" vertical="center"/>
    </xf>
    <xf numFmtId="166" fontId="3" fillId="6" borderId="6" xfId="0" applyNumberFormat="1" applyFont="1" applyFill="1" applyBorder="1" applyAlignment="1" applyProtection="1">
      <alignment horizontal="center" vertical="center"/>
    </xf>
    <xf numFmtId="164" fontId="49" fillId="0" borderId="1" xfId="0" applyNumberFormat="1" applyFont="1" applyFill="1" applyBorder="1" applyAlignment="1">
      <alignment horizontal="center" vertical="center" wrapText="1"/>
    </xf>
    <xf numFmtId="164" fontId="50" fillId="0" borderId="2" xfId="0" applyNumberFormat="1" applyFont="1" applyBorder="1" applyAlignment="1">
      <alignment horizontal="center" vertical="center"/>
    </xf>
    <xf numFmtId="164" fontId="50" fillId="0" borderId="50"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38" fillId="0" borderId="0" xfId="0" applyFont="1" applyAlignment="1" applyProtection="1">
      <alignment horizontal="left"/>
      <protection locked="0"/>
    </xf>
    <xf numFmtId="0" fontId="52" fillId="6" borderId="72"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2" fontId="3" fillId="14" borderId="70" xfId="2" applyBorder="1" applyAlignment="1" applyProtection="1">
      <alignment horizontal="center" vertical="center"/>
      <protection locked="0" hidden="1"/>
    </xf>
    <xf numFmtId="0" fontId="7" fillId="6" borderId="7" xfId="0" applyFont="1" applyFill="1" applyBorder="1" applyAlignment="1" applyProtection="1">
      <alignment horizontal="left" vertical="center" wrapText="1"/>
    </xf>
    <xf numFmtId="0" fontId="34"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4" fillId="9" borderId="8" xfId="0" applyNumberFormat="1" applyFont="1" applyFill="1" applyBorder="1" applyAlignment="1" applyProtection="1">
      <alignment horizontal="center" vertical="center" wrapText="1"/>
    </xf>
    <xf numFmtId="0" fontId="34" fillId="6" borderId="8" xfId="0" applyFont="1" applyFill="1" applyBorder="1" applyAlignment="1" applyProtection="1">
      <alignment horizontal="left" vertical="center" wrapText="1"/>
    </xf>
    <xf numFmtId="0" fontId="34" fillId="9" borderId="50" xfId="0" applyFont="1" applyFill="1" applyBorder="1" applyAlignment="1" applyProtection="1">
      <alignment horizontal="center" vertical="center" wrapText="1"/>
    </xf>
    <xf numFmtId="2" fontId="3" fillId="14" borderId="23" xfId="2" applyFont="1" applyBorder="1" applyAlignment="1" applyProtection="1">
      <alignment horizontal="center" vertical="center"/>
      <protection locked="0" hidden="1"/>
    </xf>
    <xf numFmtId="0" fontId="4" fillId="6" borderId="7" xfId="0" applyFont="1" applyFill="1" applyBorder="1" applyAlignment="1" applyProtection="1">
      <alignment horizontal="left" vertical="center" wrapText="1"/>
    </xf>
    <xf numFmtId="0" fontId="4" fillId="6" borderId="8" xfId="0" applyFont="1" applyFill="1" applyBorder="1" applyAlignment="1" applyProtection="1">
      <alignment horizontal="left" vertical="center" wrapText="1"/>
    </xf>
    <xf numFmtId="168" fontId="48" fillId="25" borderId="13" xfId="0" applyNumberFormat="1" applyFont="1" applyFill="1" applyBorder="1" applyAlignment="1" applyProtection="1">
      <alignment horizontal="center" vertical="center"/>
    </xf>
    <xf numFmtId="166" fontId="48" fillId="25" borderId="12" xfId="0" applyNumberFormat="1" applyFont="1" applyFill="1" applyBorder="1" applyAlignment="1" applyProtection="1">
      <alignment horizontal="center" vertical="center" wrapText="1"/>
    </xf>
    <xf numFmtId="166" fontId="48" fillId="25" borderId="5" xfId="0" applyNumberFormat="1" applyFont="1" applyFill="1" applyBorder="1" applyAlignment="1" applyProtection="1">
      <alignment horizontal="center" vertical="center" wrapText="1"/>
    </xf>
    <xf numFmtId="166" fontId="48" fillId="25" borderId="6" xfId="0" applyNumberFormat="1" applyFont="1" applyFill="1" applyBorder="1" applyAlignment="1" applyProtection="1">
      <alignment horizontal="center" vertical="center" wrapText="1"/>
    </xf>
    <xf numFmtId="0" fontId="38" fillId="0" borderId="0" xfId="0" applyFont="1"/>
    <xf numFmtId="0" fontId="38" fillId="0" borderId="0" xfId="0" applyFont="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38" fillId="0" borderId="0" xfId="0" applyFont="1" applyProtection="1">
      <protection locked="0"/>
    </xf>
    <xf numFmtId="0" fontId="38" fillId="0" borderId="0" xfId="0" applyFont="1" applyBorder="1" applyAlignment="1" applyProtection="1">
      <alignment vertical="center" wrapText="1"/>
      <protection locked="0"/>
    </xf>
    <xf numFmtId="0" fontId="38" fillId="0" borderId="0"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8" fillId="0" borderId="0" xfId="0" applyFont="1" applyAlignment="1" applyProtection="1">
      <alignment horizontal="center"/>
      <protection locked="0"/>
    </xf>
    <xf numFmtId="2" fontId="38" fillId="0" borderId="0" xfId="0" applyNumberFormat="1" applyFont="1" applyAlignment="1" applyProtection="1">
      <alignment horizontal="left"/>
      <protection locked="0"/>
    </xf>
    <xf numFmtId="0" fontId="38" fillId="0" borderId="0" xfId="0" applyFont="1" applyAlignment="1" applyProtection="1">
      <protection locked="0"/>
    </xf>
    <xf numFmtId="0" fontId="39"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Border="1" applyAlignment="1" applyProtection="1">
      <alignment horizontal="center" vertical="center" wrapText="1"/>
      <protection locked="0"/>
    </xf>
    <xf numFmtId="0" fontId="39" fillId="0" borderId="0" xfId="0" applyFont="1" applyAlignment="1" applyProtection="1">
      <alignment horizontal="left" vertical="center"/>
      <protection locked="0"/>
    </xf>
    <xf numFmtId="0" fontId="38" fillId="0" borderId="0" xfId="0" applyFont="1" applyAlignment="1" applyProtection="1">
      <alignment horizontal="justify" vertical="justify" wrapText="1"/>
      <protection locked="0"/>
    </xf>
    <xf numFmtId="0" fontId="38" fillId="0" borderId="0" xfId="0" applyFont="1" applyAlignment="1" applyProtection="1">
      <alignment horizontal="left" vertical="justify" wrapText="1"/>
      <protection locked="0"/>
    </xf>
    <xf numFmtId="1" fontId="38" fillId="0" borderId="23" xfId="0" applyNumberFormat="1" applyFont="1" applyBorder="1" applyAlignment="1" applyProtection="1">
      <alignment horizontal="center" vertical="center" wrapText="1"/>
    </xf>
    <xf numFmtId="0" fontId="38" fillId="0" borderId="18"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9"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164" fontId="39" fillId="0" borderId="0" xfId="0" applyNumberFormat="1" applyFont="1" applyBorder="1" applyAlignment="1" applyProtection="1">
      <alignment horizontal="center" vertical="center" wrapText="1"/>
      <protection locked="0"/>
    </xf>
    <xf numFmtId="0" fontId="39" fillId="0" borderId="0" xfId="0" applyFont="1" applyAlignment="1" applyProtection="1">
      <alignment horizontal="left" vertical="center" wrapText="1"/>
      <protection locked="0"/>
    </xf>
    <xf numFmtId="0" fontId="4" fillId="3" borderId="0" xfId="0"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wrapText="1"/>
    </xf>
    <xf numFmtId="0" fontId="38" fillId="3" borderId="0" xfId="0" quotePrefix="1" applyFont="1" applyFill="1" applyBorder="1" applyAlignment="1" applyProtection="1">
      <alignment horizontal="center" vertical="center" wrapText="1"/>
    </xf>
    <xf numFmtId="166" fontId="38" fillId="3" borderId="0" xfId="0" quotePrefix="1" applyNumberFormat="1" applyFont="1" applyFill="1" applyBorder="1" applyAlignment="1" applyProtection="1">
      <alignment horizontal="center" vertical="center" wrapText="1"/>
    </xf>
    <xf numFmtId="0" fontId="4" fillId="0" borderId="0" xfId="0" applyFont="1"/>
    <xf numFmtId="0" fontId="3" fillId="0" borderId="0" xfId="0" applyFont="1" applyProtection="1">
      <protection locked="0"/>
    </xf>
    <xf numFmtId="0" fontId="39" fillId="0" borderId="0" xfId="0" applyFont="1" applyAlignment="1" applyProtection="1">
      <alignment horizontal="right" vertical="center"/>
      <protection locked="0"/>
    </xf>
    <xf numFmtId="0" fontId="52" fillId="0" borderId="0" xfId="0" applyFont="1" applyAlignment="1" applyProtection="1">
      <alignment horizontal="left"/>
      <protection locked="0"/>
    </xf>
    <xf numFmtId="0" fontId="39" fillId="0" borderId="0" xfId="0" applyFont="1" applyAlignment="1" applyProtection="1">
      <protection locked="0"/>
    </xf>
    <xf numFmtId="0" fontId="38" fillId="10" borderId="0" xfId="0" applyFont="1" applyFill="1" applyAlignment="1" applyProtection="1">
      <alignment horizontal="center"/>
      <protection locked="0"/>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38" fillId="0" borderId="0" xfId="0" applyFont="1" applyAlignment="1" applyProtection="1">
      <alignment vertical="justify" wrapText="1"/>
      <protection locked="0"/>
    </xf>
    <xf numFmtId="0" fontId="0" fillId="0" borderId="0" xfId="0" applyAlignment="1">
      <alignment vertical="center"/>
    </xf>
    <xf numFmtId="0" fontId="7" fillId="0" borderId="21" xfId="0" applyFont="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1" fontId="4" fillId="3" borderId="2" xfId="0" applyNumberFormat="1" applyFont="1" applyFill="1" applyBorder="1" applyAlignment="1" applyProtection="1">
      <alignment horizontal="center" vertical="center" wrapText="1"/>
    </xf>
    <xf numFmtId="2" fontId="4" fillId="3" borderId="2" xfId="0" quotePrefix="1" applyNumberFormat="1" applyFont="1" applyFill="1" applyBorder="1" applyAlignment="1" applyProtection="1">
      <alignment horizontal="center" vertical="center" wrapText="1"/>
    </xf>
    <xf numFmtId="166" fontId="4" fillId="3" borderId="2" xfId="0" applyNumberFormat="1"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0" fontId="4" fillId="3" borderId="2" xfId="0" quotePrefix="1" applyFont="1" applyFill="1" applyBorder="1" applyAlignment="1" applyProtection="1">
      <alignment horizontal="center" vertical="center" wrapText="1"/>
    </xf>
    <xf numFmtId="1" fontId="4" fillId="3" borderId="2" xfId="0" quotePrefix="1" applyNumberFormat="1" applyFont="1" applyFill="1" applyBorder="1" applyAlignment="1" applyProtection="1">
      <alignment horizontal="center" vertical="center" wrapText="1"/>
    </xf>
    <xf numFmtId="186" fontId="4" fillId="3" borderId="2" xfId="0" quotePrefix="1" applyNumberFormat="1" applyFont="1" applyFill="1" applyBorder="1" applyAlignment="1" applyProtection="1">
      <alignment horizontal="center" vertical="center" wrapText="1"/>
    </xf>
    <xf numFmtId="49" fontId="23" fillId="0" borderId="0" xfId="0" applyNumberFormat="1" applyFont="1" applyAlignment="1" applyProtection="1">
      <alignment horizontal="right"/>
      <protection locked="0"/>
    </xf>
    <xf numFmtId="0" fontId="38" fillId="0" borderId="0" xfId="0" applyFont="1" applyAlignment="1">
      <alignment horizontal="justify" vertical="center" wrapText="1"/>
    </xf>
    <xf numFmtId="0" fontId="38" fillId="0" borderId="29" xfId="0" applyFont="1" applyBorder="1" applyAlignment="1" applyProtection="1">
      <protection locked="0"/>
    </xf>
    <xf numFmtId="0" fontId="53" fillId="0" borderId="29" xfId="0" applyFont="1" applyBorder="1" applyProtection="1">
      <protection locked="0"/>
    </xf>
    <xf numFmtId="0" fontId="53" fillId="0" borderId="0" xfId="0" applyFont="1" applyAlignment="1" applyProtection="1">
      <alignment horizontal="center" vertical="center"/>
      <protection locked="0"/>
    </xf>
    <xf numFmtId="0" fontId="54" fillId="0" borderId="0" xfId="0" applyFont="1" applyAlignment="1">
      <alignment horizontal="right" vertical="center"/>
    </xf>
    <xf numFmtId="0" fontId="22" fillId="0" borderId="0" xfId="0" applyFont="1" applyAlignment="1"/>
    <xf numFmtId="0" fontId="22" fillId="0" borderId="0" xfId="0" applyNumberFormat="1" applyFont="1" applyAlignment="1"/>
    <xf numFmtId="0" fontId="22" fillId="0" borderId="0" xfId="0" applyFont="1" applyProtection="1">
      <protection locked="0"/>
    </xf>
    <xf numFmtId="0" fontId="22" fillId="0" borderId="0" xfId="0" applyFont="1" applyAlignment="1">
      <alignment horizontal="left"/>
    </xf>
    <xf numFmtId="0" fontId="22" fillId="0" borderId="0" xfId="0" applyFont="1" applyAlignment="1">
      <alignment horizontal="left" vertical="center"/>
    </xf>
    <xf numFmtId="166" fontId="55" fillId="3" borderId="2" xfId="0" quotePrefix="1" applyNumberFormat="1" applyFont="1" applyFill="1" applyBorder="1" applyAlignment="1" applyProtection="1">
      <alignment horizontal="center" vertical="center" wrapText="1"/>
    </xf>
    <xf numFmtId="1" fontId="55" fillId="3" borderId="2" xfId="0" quotePrefix="1" applyNumberFormat="1" applyFont="1" applyFill="1" applyBorder="1" applyAlignment="1" applyProtection="1">
      <alignment horizontal="center" vertical="center" wrapText="1"/>
    </xf>
    <xf numFmtId="186" fontId="55" fillId="3" borderId="2" xfId="0" quotePrefix="1" applyNumberFormat="1" applyFont="1" applyFill="1" applyBorder="1" applyAlignment="1" applyProtection="1">
      <alignment horizontal="center" vertical="center" wrapText="1"/>
    </xf>
    <xf numFmtId="0" fontId="54" fillId="0" borderId="0" xfId="0" applyFont="1" applyAlignment="1" applyProtection="1">
      <alignment horizontal="right" vertical="center"/>
      <protection locked="0"/>
    </xf>
    <xf numFmtId="0" fontId="22" fillId="0" borderId="0" xfId="0" applyFont="1" applyAlignment="1" applyProtection="1">
      <alignment horizontal="left"/>
      <protection locked="0"/>
    </xf>
    <xf numFmtId="0" fontId="56" fillId="0" borderId="0" xfId="0" applyFont="1" applyAlignment="1" applyProtection="1">
      <alignment horizontal="left"/>
      <protection locked="0"/>
    </xf>
    <xf numFmtId="0" fontId="22" fillId="0" borderId="0" xfId="0" applyFont="1" applyAlignment="1" applyProtection="1">
      <protection locked="0"/>
    </xf>
    <xf numFmtId="2" fontId="46" fillId="3" borderId="2" xfId="0" quotePrefix="1" applyNumberFormat="1" applyFont="1" applyFill="1" applyBorder="1" applyAlignment="1" applyProtection="1">
      <alignment horizontal="center" vertical="center" wrapText="1"/>
    </xf>
    <xf numFmtId="0" fontId="57" fillId="8" borderId="5" xfId="0" applyFont="1" applyFill="1" applyBorder="1" applyAlignment="1" applyProtection="1">
      <alignment horizontal="center" vertical="center"/>
    </xf>
    <xf numFmtId="0" fontId="55" fillId="0" borderId="48" xfId="0" applyNumberFormat="1" applyFont="1" applyFill="1" applyBorder="1" applyAlignment="1">
      <alignment horizontal="center" vertical="center"/>
    </xf>
    <xf numFmtId="174" fontId="55" fillId="0" borderId="48" xfId="0" applyNumberFormat="1" applyFont="1" applyFill="1" applyBorder="1" applyAlignment="1">
      <alignment horizontal="center" vertical="center"/>
    </xf>
    <xf numFmtId="175" fontId="55" fillId="0" borderId="48" xfId="0" applyNumberFormat="1" applyFont="1" applyFill="1" applyBorder="1" applyAlignment="1">
      <alignment horizontal="center" vertical="center"/>
    </xf>
    <xf numFmtId="176" fontId="55" fillId="0" borderId="3" xfId="0" applyNumberFormat="1" applyFont="1" applyFill="1" applyBorder="1" applyAlignment="1">
      <alignment horizontal="center" vertical="center"/>
    </xf>
    <xf numFmtId="177" fontId="55" fillId="0" borderId="3" xfId="0" applyNumberFormat="1" applyFont="1" applyFill="1" applyBorder="1" applyAlignment="1">
      <alignment horizontal="center" vertical="center"/>
    </xf>
    <xf numFmtId="178" fontId="55" fillId="0" borderId="3" xfId="0" applyNumberFormat="1" applyFont="1" applyFill="1" applyBorder="1" applyAlignment="1">
      <alignment horizontal="center" vertical="center"/>
    </xf>
    <xf numFmtId="179" fontId="55" fillId="0" borderId="3" xfId="0" applyNumberFormat="1" applyFont="1" applyFill="1" applyBorder="1" applyAlignment="1">
      <alignment horizontal="center" vertical="center"/>
    </xf>
    <xf numFmtId="180" fontId="55" fillId="0" borderId="3" xfId="0" applyNumberFormat="1" applyFont="1" applyFill="1" applyBorder="1" applyAlignment="1">
      <alignment horizontal="center" vertical="center"/>
    </xf>
    <xf numFmtId="181" fontId="55" fillId="0" borderId="3" xfId="0" applyNumberFormat="1" applyFont="1" applyFill="1" applyBorder="1" applyAlignment="1">
      <alignment horizontal="center" vertical="center"/>
    </xf>
    <xf numFmtId="182" fontId="55" fillId="0" borderId="3" xfId="0" applyNumberFormat="1" applyFont="1" applyFill="1" applyBorder="1" applyAlignment="1">
      <alignment horizontal="center" vertical="center"/>
    </xf>
    <xf numFmtId="164" fontId="46" fillId="22" borderId="2" xfId="0" applyNumberFormat="1"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64" fontId="46"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164" fontId="46" fillId="25" borderId="33" xfId="0" applyNumberFormat="1" applyFont="1" applyFill="1" applyBorder="1" applyAlignment="1" applyProtection="1">
      <alignment horizontal="center" vertical="center" wrapText="1"/>
    </xf>
    <xf numFmtId="0" fontId="0" fillId="25" borderId="2" xfId="0" applyFill="1" applyBorder="1" applyAlignment="1">
      <alignment horizontal="center" vertical="center" wrapText="1"/>
    </xf>
    <xf numFmtId="164" fontId="46" fillId="25" borderId="34" xfId="0" applyNumberFormat="1" applyFont="1" applyFill="1" applyBorder="1" applyAlignment="1" applyProtection="1">
      <alignment horizontal="center" vertical="center" wrapText="1"/>
    </xf>
    <xf numFmtId="0" fontId="0" fillId="25" borderId="10" xfId="0" applyFill="1" applyBorder="1" applyAlignment="1">
      <alignment horizontal="center" vertical="center" wrapText="1"/>
    </xf>
    <xf numFmtId="164" fontId="44" fillId="0" borderId="33" xfId="0" applyNumberFormat="1" applyFont="1" applyBorder="1" applyAlignment="1" applyProtection="1">
      <alignment horizontal="center" vertical="center" wrapText="1"/>
    </xf>
    <xf numFmtId="164" fontId="44" fillId="0" borderId="2" xfId="0" applyNumberFormat="1" applyFont="1" applyBorder="1" applyAlignment="1" applyProtection="1">
      <alignment horizontal="center" vertical="center" wrapText="1"/>
    </xf>
    <xf numFmtId="164" fontId="44" fillId="0" borderId="5" xfId="0" applyNumberFormat="1" applyFont="1" applyBorder="1" applyAlignment="1" applyProtection="1">
      <alignment horizontal="center" vertical="center" wrapText="1"/>
    </xf>
    <xf numFmtId="0" fontId="44" fillId="0" borderId="34"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3" fontId="46"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0" fontId="46" fillId="25" borderId="2" xfId="0" applyFont="1" applyFill="1" applyBorder="1" applyAlignment="1" applyProtection="1">
      <alignment horizontal="center" vertical="center" wrapText="1"/>
    </xf>
    <xf numFmtId="164" fontId="46" fillId="25" borderId="2" xfId="0" applyNumberFormat="1" applyFont="1" applyFill="1" applyBorder="1" applyAlignment="1" applyProtection="1">
      <alignment horizontal="center" vertical="center" wrapText="1"/>
    </xf>
    <xf numFmtId="164" fontId="46" fillId="25" borderId="10" xfId="0" applyNumberFormat="1" applyFont="1" applyFill="1" applyBorder="1" applyAlignment="1" applyProtection="1">
      <alignment horizontal="center" vertical="center" wrapText="1"/>
    </xf>
    <xf numFmtId="0" fontId="47" fillId="22" borderId="26" xfId="0" applyFont="1" applyFill="1" applyBorder="1" applyAlignment="1" applyProtection="1">
      <alignment horizontal="center" vertical="center"/>
    </xf>
    <xf numFmtId="0" fontId="47" fillId="22" borderId="25" xfId="0" applyFont="1" applyFill="1" applyBorder="1" applyAlignment="1" applyProtection="1">
      <alignment horizontal="center" vertical="center"/>
    </xf>
    <xf numFmtId="0" fontId="47" fillId="22" borderId="22" xfId="0" applyFont="1" applyFill="1" applyBorder="1" applyAlignment="1" applyProtection="1">
      <alignment horizontal="center" vertical="center"/>
    </xf>
    <xf numFmtId="0" fontId="47" fillId="22" borderId="30" xfId="0" applyFont="1" applyFill="1" applyBorder="1" applyAlignment="1" applyProtection="1">
      <alignment horizontal="center" vertical="center"/>
    </xf>
    <xf numFmtId="0" fontId="47" fillId="22" borderId="56" xfId="0" applyFont="1" applyFill="1" applyBorder="1" applyAlignment="1" applyProtection="1">
      <alignment horizontal="center" vertical="center"/>
    </xf>
    <xf numFmtId="0" fontId="47" fillId="22" borderId="24" xfId="0" applyFont="1" applyFill="1" applyBorder="1" applyAlignment="1" applyProtection="1">
      <alignment horizontal="center" vertical="center"/>
    </xf>
    <xf numFmtId="0" fontId="46"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44" fillId="22" borderId="33" xfId="0"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49" fontId="46"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0" fontId="46" fillId="25" borderId="33" xfId="0" applyFont="1" applyFill="1" applyBorder="1" applyAlignment="1" applyProtection="1">
      <alignment horizontal="center" vertical="center" wrapText="1"/>
    </xf>
    <xf numFmtId="1" fontId="46"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0" fontId="46" fillId="22" borderId="2" xfId="0" applyFont="1" applyFill="1" applyBorder="1" applyAlignment="1" applyProtection="1">
      <alignment horizontal="center" vertical="center" wrapText="1"/>
    </xf>
    <xf numFmtId="3" fontId="46" fillId="22" borderId="51" xfId="0" applyNumberFormat="1" applyFont="1" applyFill="1" applyBorder="1" applyAlignment="1" applyProtection="1">
      <alignment horizontal="center" vertical="center" wrapText="1"/>
    </xf>
    <xf numFmtId="164" fontId="46" fillId="25" borderId="1" xfId="0" applyNumberFormat="1" applyFont="1" applyFill="1" applyBorder="1" applyAlignment="1" applyProtection="1">
      <alignment horizontal="center" vertical="center" wrapText="1"/>
    </xf>
    <xf numFmtId="0" fontId="39" fillId="8" borderId="16" xfId="0" applyFont="1" applyFill="1" applyBorder="1" applyAlignment="1">
      <alignment horizontal="center" vertical="center"/>
    </xf>
    <xf numFmtId="0" fontId="39" fillId="8" borderId="18" xfId="0" applyFont="1" applyFill="1" applyBorder="1" applyAlignment="1">
      <alignment horizontal="center" vertical="center"/>
    </xf>
    <xf numFmtId="0" fontId="39" fillId="8" borderId="17" xfId="0" applyFont="1" applyFill="1" applyBorder="1" applyAlignment="1">
      <alignment horizontal="center" vertical="center"/>
    </xf>
    <xf numFmtId="0" fontId="46" fillId="22" borderId="53" xfId="0" applyFont="1" applyFill="1" applyBorder="1" applyAlignment="1" applyProtection="1">
      <alignment horizontal="center" vertical="center" wrapText="1"/>
    </xf>
    <xf numFmtId="0" fontId="46" fillId="22" borderId="63" xfId="0" applyFont="1" applyFill="1" applyBorder="1" applyAlignment="1" applyProtection="1">
      <alignment horizontal="center" vertical="center" wrapText="1"/>
    </xf>
    <xf numFmtId="0" fontId="46" fillId="22" borderId="44" xfId="0" applyFont="1" applyFill="1" applyBorder="1" applyAlignment="1" applyProtection="1">
      <alignment horizontal="center" vertical="center" wrapText="1"/>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4" fontId="46" fillId="22" borderId="21" xfId="0" applyNumberFormat="1" applyFont="1" applyFill="1" applyBorder="1" applyAlignment="1" applyProtection="1">
      <alignment horizontal="center" vertical="center" wrapText="1"/>
    </xf>
    <xf numFmtId="3" fontId="46" fillId="22" borderId="21" xfId="0" applyNumberFormat="1" applyFont="1" applyFill="1" applyBorder="1" applyAlignment="1" applyProtection="1">
      <alignment horizontal="center" vertical="center" wrapText="1"/>
    </xf>
    <xf numFmtId="164" fontId="46" fillId="22" borderId="21" xfId="0" applyNumberFormat="1" applyFont="1" applyFill="1" applyBorder="1" applyAlignment="1" applyProtection="1">
      <alignment horizontal="center" vertical="center" wrapText="1"/>
    </xf>
    <xf numFmtId="14" fontId="46"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0" fontId="51" fillId="12" borderId="26" xfId="0" applyFont="1" applyFill="1" applyBorder="1" applyAlignment="1">
      <alignment horizontal="center" vertical="center"/>
    </xf>
    <xf numFmtId="0" fontId="51" fillId="12" borderId="27" xfId="0" applyFont="1" applyFill="1" applyBorder="1" applyAlignment="1">
      <alignment horizontal="center" vertical="center"/>
    </xf>
    <xf numFmtId="0" fontId="51" fillId="12" borderId="25" xfId="0" applyFont="1" applyFill="1" applyBorder="1" applyAlignment="1">
      <alignment horizontal="center" vertical="center"/>
    </xf>
    <xf numFmtId="0" fontId="51" fillId="12" borderId="56" xfId="0" applyFont="1" applyFill="1" applyBorder="1" applyAlignment="1">
      <alignment horizontal="center" vertical="center"/>
    </xf>
    <xf numFmtId="0" fontId="51" fillId="12" borderId="29" xfId="0" applyFont="1" applyFill="1" applyBorder="1" applyAlignment="1">
      <alignment horizontal="center" vertical="center"/>
    </xf>
    <xf numFmtId="0" fontId="51" fillId="12" borderId="24" xfId="0" applyFont="1" applyFill="1" applyBorder="1" applyAlignment="1">
      <alignment horizontal="center" vertical="center"/>
    </xf>
    <xf numFmtId="3" fontId="46" fillId="25" borderId="21" xfId="0" applyNumberFormat="1" applyFont="1" applyFill="1" applyBorder="1" applyAlignment="1" applyProtection="1">
      <alignment horizontal="center" vertical="center" wrapText="1"/>
    </xf>
    <xf numFmtId="0" fontId="0" fillId="25" borderId="28" xfId="0" applyFill="1" applyBorder="1" applyAlignment="1">
      <alignment horizontal="center" vertical="center" wrapText="1"/>
    </xf>
    <xf numFmtId="0" fontId="0" fillId="25" borderId="1" xfId="0" applyFill="1" applyBorder="1" applyAlignment="1">
      <alignment horizontal="center" vertical="center" wrapText="1"/>
    </xf>
    <xf numFmtId="164" fontId="46" fillId="25" borderId="21" xfId="0" applyNumberFormat="1" applyFont="1" applyFill="1" applyBorder="1" applyAlignment="1" applyProtection="1">
      <alignment horizontal="center" vertical="center" wrapText="1"/>
    </xf>
    <xf numFmtId="14" fontId="46" fillId="25" borderId="35" xfId="0" applyNumberFormat="1" applyFont="1" applyFill="1" applyBorder="1" applyAlignment="1" applyProtection="1">
      <alignment horizontal="center" vertical="center" wrapText="1"/>
    </xf>
    <xf numFmtId="0" fontId="0" fillId="25" borderId="61" xfId="0" applyFill="1" applyBorder="1" applyAlignment="1">
      <alignment horizontal="center" vertical="center" wrapText="1"/>
    </xf>
    <xf numFmtId="0" fontId="0" fillId="25" borderId="52" xfId="0" applyFill="1" applyBorder="1" applyAlignment="1">
      <alignment horizontal="center" vertical="center" wrapText="1"/>
    </xf>
    <xf numFmtId="2" fontId="4" fillId="0" borderId="20" xfId="0" applyNumberFormat="1"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7" fillId="22" borderId="26" xfId="0" applyFont="1" applyFill="1" applyBorder="1" applyAlignment="1" applyProtection="1">
      <alignment horizontal="center" vertical="center" wrapText="1"/>
    </xf>
    <xf numFmtId="0" fontId="47" fillId="22" borderId="25" xfId="0" applyFont="1" applyFill="1" applyBorder="1" applyAlignment="1" applyProtection="1">
      <alignment horizontal="center" vertical="center" wrapText="1"/>
    </xf>
    <xf numFmtId="0" fontId="47" fillId="22" borderId="22" xfId="0" applyFont="1" applyFill="1" applyBorder="1" applyAlignment="1" applyProtection="1">
      <alignment horizontal="center" vertical="center" wrapText="1"/>
    </xf>
    <xf numFmtId="0" fontId="47" fillId="22" borderId="30" xfId="0" applyFont="1" applyFill="1" applyBorder="1" applyAlignment="1" applyProtection="1">
      <alignment horizontal="center" vertical="center" wrapText="1"/>
    </xf>
    <xf numFmtId="0" fontId="47" fillId="22" borderId="56" xfId="0" applyFont="1" applyFill="1" applyBorder="1" applyAlignment="1" applyProtection="1">
      <alignment horizontal="center" vertical="center" wrapText="1"/>
    </xf>
    <xf numFmtId="0" fontId="47" fillId="22" borderId="24" xfId="0"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6" fillId="25" borderId="51" xfId="0" applyFont="1" applyFill="1" applyBorder="1" applyAlignment="1" applyProtection="1">
      <alignment horizontal="center" vertical="center" wrapText="1"/>
    </xf>
    <xf numFmtId="164" fontId="46" fillId="25" borderId="51" xfId="0" applyNumberFormat="1" applyFont="1" applyFill="1" applyBorder="1" applyAlignment="1" applyProtection="1">
      <alignment horizontal="center" vertical="center" wrapText="1"/>
    </xf>
    <xf numFmtId="0" fontId="46" fillId="25" borderId="54" xfId="0" applyFont="1" applyFill="1" applyBorder="1" applyAlignment="1" applyProtection="1">
      <alignment horizontal="center" vertical="center" wrapText="1"/>
    </xf>
    <xf numFmtId="0" fontId="46" fillId="22" borderId="21" xfId="0" applyFont="1" applyFill="1" applyBorder="1" applyAlignment="1" applyProtection="1">
      <alignment horizontal="center" vertical="center"/>
    </xf>
    <xf numFmtId="0" fontId="46" fillId="22" borderId="28" xfId="0" applyFont="1" applyFill="1" applyBorder="1" applyAlignment="1" applyProtection="1">
      <alignment horizontal="center" vertical="center"/>
    </xf>
    <xf numFmtId="0" fontId="46" fillId="22" borderId="50" xfId="0" applyFont="1" applyFill="1" applyBorder="1" applyAlignment="1" applyProtection="1">
      <alignment horizontal="center" vertical="center"/>
    </xf>
    <xf numFmtId="164" fontId="46" fillId="22" borderId="21" xfId="0" applyNumberFormat="1" applyFont="1" applyFill="1" applyBorder="1" applyAlignment="1" applyProtection="1">
      <alignment horizontal="center" vertical="center"/>
    </xf>
    <xf numFmtId="164" fontId="46" fillId="22" borderId="28" xfId="0" applyNumberFormat="1" applyFont="1" applyFill="1" applyBorder="1" applyAlignment="1" applyProtection="1">
      <alignment horizontal="center" vertical="center"/>
    </xf>
    <xf numFmtId="164" fontId="46" fillId="22" borderId="50" xfId="0" applyNumberFormat="1" applyFont="1" applyFill="1" applyBorder="1" applyAlignment="1" applyProtection="1">
      <alignment horizontal="center" vertical="center"/>
    </xf>
    <xf numFmtId="0" fontId="46" fillId="22" borderId="35" xfId="0" applyFont="1" applyFill="1" applyBorder="1" applyAlignment="1" applyProtection="1">
      <alignment horizontal="center" vertical="center"/>
    </xf>
    <xf numFmtId="0" fontId="46" fillId="22" borderId="61" xfId="0" applyFont="1" applyFill="1" applyBorder="1" applyAlignment="1" applyProtection="1">
      <alignment horizontal="center" vertical="center"/>
    </xf>
    <xf numFmtId="0" fontId="46" fillId="22" borderId="57" xfId="0" applyFont="1" applyFill="1" applyBorder="1" applyAlignment="1" applyProtection="1">
      <alignment horizontal="center" vertical="center"/>
    </xf>
    <xf numFmtId="14" fontId="46" fillId="25" borderId="54" xfId="0" applyNumberFormat="1" applyFont="1" applyFill="1" applyBorder="1" applyAlignment="1" applyProtection="1">
      <alignment horizontal="center" vertical="center"/>
    </xf>
    <xf numFmtId="14" fontId="46" fillId="25" borderId="61" xfId="0" applyNumberFormat="1" applyFont="1" applyFill="1" applyBorder="1" applyAlignment="1" applyProtection="1">
      <alignment horizontal="center" vertical="center"/>
    </xf>
    <xf numFmtId="14" fontId="46" fillId="25" borderId="52" xfId="0" applyNumberFormat="1" applyFont="1" applyFill="1" applyBorder="1" applyAlignment="1" applyProtection="1">
      <alignment horizontal="center" vertical="center"/>
    </xf>
    <xf numFmtId="164" fontId="44" fillId="0" borderId="1" xfId="0" applyNumberFormat="1"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6" fillId="25" borderId="21" xfId="0" applyFont="1" applyFill="1" applyBorder="1" applyAlignment="1" applyProtection="1">
      <alignment horizontal="center" vertical="center"/>
    </xf>
    <xf numFmtId="0" fontId="46" fillId="25" borderId="28" xfId="0" applyFont="1" applyFill="1" applyBorder="1" applyAlignment="1" applyProtection="1">
      <alignment horizontal="center" vertical="center"/>
    </xf>
    <xf numFmtId="0" fontId="46" fillId="25" borderId="1" xfId="0" applyFont="1" applyFill="1" applyBorder="1" applyAlignment="1" applyProtection="1">
      <alignment horizontal="center" vertical="center"/>
    </xf>
    <xf numFmtId="164" fontId="46" fillId="25" borderId="21" xfId="0" applyNumberFormat="1" applyFont="1" applyFill="1" applyBorder="1" applyAlignment="1" applyProtection="1">
      <alignment horizontal="center" vertical="center"/>
    </xf>
    <xf numFmtId="164" fontId="46" fillId="25" borderId="28" xfId="0" applyNumberFormat="1" applyFont="1" applyFill="1" applyBorder="1" applyAlignment="1" applyProtection="1">
      <alignment horizontal="center" vertical="center"/>
    </xf>
    <xf numFmtId="164" fontId="46" fillId="25" borderId="1" xfId="0" applyNumberFormat="1" applyFont="1" applyFill="1" applyBorder="1" applyAlignment="1" applyProtection="1">
      <alignment horizontal="center" vertical="center"/>
    </xf>
    <xf numFmtId="14" fontId="46" fillId="25" borderId="35" xfId="0" applyNumberFormat="1" applyFont="1" applyFill="1" applyBorder="1" applyAlignment="1" applyProtection="1">
      <alignment horizontal="center" vertical="center"/>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0" fontId="46" fillId="25" borderId="51" xfId="0" applyFont="1" applyFill="1" applyBorder="1" applyAlignment="1" applyProtection="1">
      <alignment horizontal="center" vertical="center"/>
    </xf>
    <xf numFmtId="164" fontId="46" fillId="25" borderId="51" xfId="0" applyNumberFormat="1" applyFont="1" applyFill="1" applyBorder="1" applyAlignment="1" applyProtection="1">
      <alignment horizontal="center" vertical="center"/>
    </xf>
    <xf numFmtId="0" fontId="39" fillId="8" borderId="34"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0" fontId="44" fillId="21" borderId="64"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9" fillId="8" borderId="11" xfId="0" applyFont="1" applyFill="1" applyBorder="1" applyAlignment="1">
      <alignment horizontal="center" vertical="center"/>
    </xf>
    <xf numFmtId="0" fontId="39" fillId="8" borderId="12"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9" fillId="8" borderId="33" xfId="0" applyFont="1" applyFill="1" applyBorder="1" applyAlignment="1">
      <alignment horizontal="center" vertical="center" wrapText="1"/>
    </xf>
    <xf numFmtId="0" fontId="39" fillId="8" borderId="5" xfId="0" applyFont="1" applyFill="1" applyBorder="1" applyAlignment="1">
      <alignment horizontal="center" vertical="center" wrapText="1"/>
    </xf>
    <xf numFmtId="2" fontId="39" fillId="8" borderId="34" xfId="1" applyNumberFormat="1" applyFont="1" applyFill="1" applyBorder="1" applyAlignment="1" applyProtection="1">
      <alignment horizontal="center" vertical="center" wrapText="1"/>
      <protection hidden="1"/>
    </xf>
    <xf numFmtId="2" fontId="39" fillId="8" borderId="6" xfId="1" applyNumberFormat="1" applyFont="1" applyFill="1" applyBorder="1" applyAlignment="1" applyProtection="1">
      <alignment horizontal="center" vertical="center" wrapText="1"/>
      <protection hidden="1"/>
    </xf>
    <xf numFmtId="0" fontId="39" fillId="3" borderId="0"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39" fillId="8" borderId="33" xfId="0" applyFont="1" applyFill="1" applyBorder="1" applyAlignment="1">
      <alignment horizontal="center" vertical="center"/>
    </xf>
    <xf numFmtId="0" fontId="39" fillId="8" borderId="5" xfId="0" applyFont="1" applyFill="1" applyBorder="1" applyAlignment="1">
      <alignment horizontal="center" vertical="center"/>
    </xf>
    <xf numFmtId="2" fontId="39" fillId="8" borderId="11" xfId="1" applyNumberFormat="1" applyFont="1" applyFill="1" applyBorder="1" applyAlignment="1" applyProtection="1">
      <alignment horizontal="center" vertical="center" wrapText="1"/>
      <protection hidden="1"/>
    </xf>
    <xf numFmtId="2" fontId="39" fillId="8" borderId="12" xfId="1" applyNumberFormat="1" applyFont="1" applyFill="1" applyBorder="1" applyAlignment="1" applyProtection="1">
      <alignment horizontal="center" vertical="center" wrapText="1"/>
      <protection hidden="1"/>
    </xf>
    <xf numFmtId="2" fontId="39" fillId="8" borderId="33" xfId="1" applyNumberFormat="1" applyFont="1" applyFill="1" applyBorder="1" applyAlignment="1" applyProtection="1">
      <alignment horizontal="center" vertical="center" wrapText="1"/>
      <protection hidden="1"/>
    </xf>
    <xf numFmtId="2" fontId="39" fillId="8" borderId="5" xfId="1" applyNumberFormat="1" applyFont="1" applyFill="1" applyBorder="1" applyAlignment="1" applyProtection="1">
      <alignment horizontal="center" vertical="center" wrapText="1"/>
      <protection hidden="1"/>
    </xf>
    <xf numFmtId="0" fontId="48" fillId="8" borderId="5" xfId="0" applyFont="1" applyFill="1" applyBorder="1" applyAlignment="1" applyProtection="1">
      <alignment horizontal="center" vertical="center"/>
    </xf>
    <xf numFmtId="0" fontId="48" fillId="8" borderId="6"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 fillId="8" borderId="2"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4" fillId="3" borderId="0" xfId="0" applyFont="1" applyFill="1" applyBorder="1" applyAlignment="1" applyProtection="1">
      <alignment horizontal="center"/>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16"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48" fillId="8" borderId="56" xfId="0" applyFont="1" applyFill="1" applyBorder="1" applyAlignment="1" applyProtection="1">
      <alignment horizontal="center" vertical="center" wrapText="1"/>
    </xf>
    <xf numFmtId="0" fontId="48" fillId="8" borderId="24"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4"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23" fillId="8" borderId="56" xfId="0" applyFont="1" applyFill="1" applyBorder="1" applyAlignment="1" applyProtection="1">
      <alignment horizontal="center" vertical="center" wrapText="1"/>
    </xf>
    <xf numFmtId="0" fontId="23" fillId="8" borderId="24" xfId="0" applyFont="1" applyFill="1" applyBorder="1" applyAlignment="1" applyProtection="1">
      <alignment horizontal="center" vertical="center" wrapText="1"/>
    </xf>
    <xf numFmtId="0" fontId="28" fillId="6" borderId="2"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3" fillId="3" borderId="0" xfId="0" applyFont="1" applyFill="1" applyBorder="1" applyAlignment="1" applyProtection="1">
      <alignment horizontal="left" vertical="top" wrapText="1"/>
    </xf>
    <xf numFmtId="0" fontId="23" fillId="6" borderId="26" xfId="0" applyFont="1" applyFill="1" applyBorder="1" applyAlignment="1" applyProtection="1">
      <alignment horizontal="center" vertical="center" wrapText="1"/>
    </xf>
    <xf numFmtId="0" fontId="23" fillId="6" borderId="25" xfId="0"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166" fontId="46"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46" fillId="22" borderId="33" xfId="0" applyFont="1" applyFill="1" applyBorder="1" applyAlignment="1" applyProtection="1">
      <alignment horizontal="center" vertical="center" wrapText="1"/>
    </xf>
    <xf numFmtId="164" fontId="46" fillId="22" borderId="33" xfId="0" applyNumberFormat="1" applyFont="1" applyFill="1" applyBorder="1" applyAlignment="1" applyProtection="1">
      <alignment horizontal="center" vertical="center" wrapText="1"/>
    </xf>
    <xf numFmtId="164" fontId="46" fillId="22" borderId="34" xfId="0" applyNumberFormat="1" applyFont="1" applyFill="1" applyBorder="1" applyAlignment="1" applyProtection="1">
      <alignment horizontal="center" vertical="center" wrapText="1"/>
    </xf>
    <xf numFmtId="0" fontId="46" fillId="22" borderId="51" xfId="0" applyFont="1" applyFill="1" applyBorder="1" applyAlignment="1" applyProtection="1">
      <alignment horizontal="center" vertical="center"/>
    </xf>
    <xf numFmtId="0" fontId="46" fillId="22" borderId="1" xfId="0" applyFont="1" applyFill="1" applyBorder="1" applyAlignment="1" applyProtection="1">
      <alignment horizontal="center" vertical="center"/>
    </xf>
    <xf numFmtId="164" fontId="46" fillId="22" borderId="51" xfId="0" applyNumberFormat="1" applyFont="1" applyFill="1" applyBorder="1" applyAlignment="1" applyProtection="1">
      <alignment horizontal="center" vertical="center"/>
    </xf>
    <xf numFmtId="164" fontId="46" fillId="22" borderId="1" xfId="0" applyNumberFormat="1" applyFont="1" applyFill="1" applyBorder="1" applyAlignment="1" applyProtection="1">
      <alignment horizontal="center" vertical="center"/>
    </xf>
    <xf numFmtId="0" fontId="37" fillId="12" borderId="26" xfId="0" applyFont="1" applyFill="1" applyBorder="1" applyAlignment="1">
      <alignment horizontal="center" vertical="center"/>
    </xf>
    <xf numFmtId="0" fontId="37" fillId="12" borderId="27" xfId="0" applyFont="1" applyFill="1" applyBorder="1" applyAlignment="1">
      <alignment horizontal="center" vertical="center"/>
    </xf>
    <xf numFmtId="0" fontId="37" fillId="12" borderId="25" xfId="0" applyFont="1" applyFill="1" applyBorder="1" applyAlignment="1">
      <alignment horizontal="center" vertical="center"/>
    </xf>
    <xf numFmtId="0" fontId="37" fillId="12" borderId="56" xfId="0" applyFont="1" applyFill="1" applyBorder="1" applyAlignment="1">
      <alignment horizontal="center" vertical="center"/>
    </xf>
    <xf numFmtId="0" fontId="37" fillId="12" borderId="29" xfId="0" applyFont="1" applyFill="1" applyBorder="1" applyAlignment="1">
      <alignment horizontal="center" vertical="center"/>
    </xf>
    <xf numFmtId="0" fontId="37" fillId="12" borderId="24" xfId="0" applyFont="1" applyFill="1" applyBorder="1" applyAlignment="1">
      <alignment horizontal="center" vertical="center"/>
    </xf>
    <xf numFmtId="0" fontId="37" fillId="12" borderId="26" xfId="0" applyFont="1" applyFill="1" applyBorder="1" applyAlignment="1" applyProtection="1">
      <alignment horizontal="center" vertical="center" wrapText="1"/>
    </xf>
    <xf numFmtId="0" fontId="37" fillId="12" borderId="27" xfId="0" applyFont="1" applyFill="1" applyBorder="1" applyAlignment="1" applyProtection="1">
      <alignment horizontal="center" vertical="center" wrapText="1"/>
    </xf>
    <xf numFmtId="0" fontId="37" fillId="12" borderId="25" xfId="0" applyFont="1" applyFill="1" applyBorder="1" applyAlignment="1" applyProtection="1">
      <alignment horizontal="center" vertical="center" wrapText="1"/>
    </xf>
    <xf numFmtId="0" fontId="37" fillId="12" borderId="56" xfId="0" applyFont="1" applyFill="1" applyBorder="1" applyAlignment="1" applyProtection="1">
      <alignment horizontal="center" vertical="center" wrapText="1"/>
    </xf>
    <xf numFmtId="0" fontId="37" fillId="12" borderId="29" xfId="0" applyFont="1" applyFill="1" applyBorder="1" applyAlignment="1" applyProtection="1">
      <alignment horizontal="center" vertical="center" wrapText="1"/>
    </xf>
    <xf numFmtId="0" fontId="37" fillId="12" borderId="24" xfId="0" applyFont="1" applyFill="1" applyBorder="1" applyAlignment="1" applyProtection="1">
      <alignment horizontal="center" vertical="center" wrapText="1"/>
    </xf>
    <xf numFmtId="0" fontId="37" fillId="12" borderId="11" xfId="0" applyFont="1" applyFill="1" applyBorder="1" applyAlignment="1" applyProtection="1">
      <alignment horizontal="center" vertical="center" wrapText="1"/>
    </xf>
    <xf numFmtId="0" fontId="37" fillId="12" borderId="33" xfId="0" applyFont="1" applyFill="1" applyBorder="1" applyAlignment="1" applyProtection="1">
      <alignment horizontal="center" vertical="center" wrapText="1"/>
    </xf>
    <xf numFmtId="0" fontId="37" fillId="12" borderId="34" xfId="0" applyFont="1" applyFill="1" applyBorder="1" applyAlignment="1" applyProtection="1">
      <alignment horizontal="center" vertical="center" wrapText="1"/>
    </xf>
    <xf numFmtId="0" fontId="37" fillId="12" borderId="12" xfId="0" applyFont="1" applyFill="1" applyBorder="1" applyAlignment="1" applyProtection="1">
      <alignment horizontal="center" vertical="center" wrapText="1"/>
    </xf>
    <xf numFmtId="0" fontId="37" fillId="12" borderId="5" xfId="0" applyFont="1" applyFill="1" applyBorder="1" applyAlignment="1" applyProtection="1">
      <alignment horizontal="center" vertical="center" wrapText="1"/>
    </xf>
    <xf numFmtId="0" fontId="37" fillId="12" borderId="6" xfId="0" applyFont="1" applyFill="1" applyBorder="1" applyAlignment="1" applyProtection="1">
      <alignment horizontal="center" vertical="center" wrapText="1"/>
    </xf>
    <xf numFmtId="0" fontId="28" fillId="12" borderId="26" xfId="0" applyFont="1" applyFill="1" applyBorder="1" applyAlignment="1">
      <alignment horizontal="center" vertical="center"/>
    </xf>
    <xf numFmtId="0" fontId="28" fillId="12" borderId="27" xfId="0" applyFont="1" applyFill="1" applyBorder="1" applyAlignment="1">
      <alignment horizontal="center" vertical="center"/>
    </xf>
    <xf numFmtId="0" fontId="28" fillId="12" borderId="25" xfId="0" applyFont="1" applyFill="1" applyBorder="1" applyAlignment="1">
      <alignment horizontal="center" vertical="center"/>
    </xf>
    <xf numFmtId="0" fontId="28" fillId="12" borderId="56" xfId="0" applyFont="1" applyFill="1" applyBorder="1" applyAlignment="1">
      <alignment horizontal="center" vertical="center"/>
    </xf>
    <xf numFmtId="0" fontId="28" fillId="12" borderId="29" xfId="0" applyFont="1" applyFill="1" applyBorder="1" applyAlignment="1">
      <alignment horizontal="center" vertical="center"/>
    </xf>
    <xf numFmtId="0" fontId="28" fillId="12" borderId="24" xfId="0" applyFont="1" applyFill="1" applyBorder="1" applyAlignment="1">
      <alignment horizontal="center" vertical="center"/>
    </xf>
    <xf numFmtId="14" fontId="46" fillId="22" borderId="54" xfId="0" applyNumberFormat="1" applyFont="1" applyFill="1" applyBorder="1" applyAlignment="1" applyProtection="1">
      <alignment horizontal="center" vertical="center"/>
    </xf>
    <xf numFmtId="14" fontId="46" fillId="22" borderId="61" xfId="0" applyNumberFormat="1" applyFont="1" applyFill="1" applyBorder="1" applyAlignment="1" applyProtection="1">
      <alignment horizontal="center" vertical="center"/>
    </xf>
    <xf numFmtId="14" fontId="46" fillId="22" borderId="52" xfId="0" applyNumberFormat="1" applyFont="1" applyFill="1" applyBorder="1" applyAlignment="1" applyProtection="1">
      <alignment horizontal="center" vertical="center"/>
    </xf>
    <xf numFmtId="14" fontId="46" fillId="22" borderId="35" xfId="0" applyNumberFormat="1" applyFont="1" applyFill="1" applyBorder="1" applyAlignment="1" applyProtection="1">
      <alignment horizontal="center" vertical="center"/>
    </xf>
    <xf numFmtId="164" fontId="46" fillId="22" borderId="5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183" fontId="46" fillId="22" borderId="21" xfId="0" applyNumberFormat="1" applyFont="1" applyFill="1" applyBorder="1" applyAlignment="1" applyProtection="1">
      <alignment horizontal="center" vertical="center" wrapText="1"/>
    </xf>
    <xf numFmtId="0" fontId="0" fillId="0" borderId="52" xfId="0" applyBorder="1" applyAlignment="1">
      <alignment horizontal="center" vertical="center" wrapText="1"/>
    </xf>
    <xf numFmtId="0" fontId="46" fillId="22" borderId="51" xfId="0" applyFont="1" applyFill="1" applyBorder="1" applyAlignment="1" applyProtection="1">
      <alignment horizontal="center" vertical="center" wrapText="1"/>
    </xf>
    <xf numFmtId="0" fontId="46" fillId="22" borderId="54"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8" fillId="25" borderId="56" xfId="0" applyFont="1" applyFill="1" applyBorder="1" applyAlignment="1" applyProtection="1">
      <alignment horizontal="center" vertical="center" wrapText="1"/>
    </xf>
    <xf numFmtId="0" fontId="48" fillId="25" borderId="24" xfId="0" applyFont="1" applyFill="1" applyBorder="1" applyAlignment="1" applyProtection="1">
      <alignment horizontal="center" vertical="center" wrapText="1"/>
    </xf>
    <xf numFmtId="0" fontId="38" fillId="0" borderId="0" xfId="0" applyFont="1" applyBorder="1" applyAlignment="1" applyProtection="1">
      <alignment horizontal="left" vertical="center" wrapText="1"/>
      <protection locked="0"/>
    </xf>
    <xf numFmtId="2" fontId="38" fillId="0" borderId="0" xfId="0" applyNumberFormat="1" applyFont="1" applyBorder="1" applyAlignment="1" applyProtection="1">
      <alignment horizontal="left" vertical="center" wrapText="1"/>
      <protection locked="0"/>
    </xf>
    <xf numFmtId="0" fontId="38" fillId="0" borderId="0" xfId="0" applyFont="1" applyAlignment="1" applyProtection="1">
      <alignment horizontal="center"/>
      <protection locked="0"/>
    </xf>
    <xf numFmtId="49" fontId="23" fillId="0" borderId="0" xfId="0" applyNumberFormat="1" applyFont="1" applyAlignment="1" applyProtection="1">
      <alignment horizontal="right"/>
      <protection locked="0"/>
    </xf>
    <xf numFmtId="0" fontId="38" fillId="0" borderId="0" xfId="0" applyNumberFormat="1" applyFont="1" applyAlignment="1" applyProtection="1">
      <alignment horizontal="center"/>
      <protection locked="0"/>
    </xf>
    <xf numFmtId="0" fontId="39" fillId="0" borderId="0" xfId="0" applyFont="1" applyBorder="1" applyAlignment="1" applyProtection="1">
      <alignment horizontal="left" vertical="center" wrapText="1"/>
      <protection locked="0"/>
    </xf>
    <xf numFmtId="1" fontId="38" fillId="0" borderId="0" xfId="0" applyNumberFormat="1" applyFont="1" applyAlignment="1" applyProtection="1">
      <alignment horizontal="left" vertical="center" wrapText="1"/>
      <protection locked="0"/>
    </xf>
    <xf numFmtId="164" fontId="38" fillId="3" borderId="0" xfId="0" applyNumberFormat="1" applyFont="1" applyFill="1" applyAlignment="1" applyProtection="1">
      <alignment horizontal="left" vertical="center" wrapText="1"/>
      <protection locked="0"/>
    </xf>
    <xf numFmtId="0" fontId="3" fillId="0" borderId="0" xfId="0" applyFont="1" applyBorder="1" applyAlignment="1" applyProtection="1">
      <alignment horizontal="right" vertical="center" wrapText="1"/>
      <protection locked="0"/>
    </xf>
    <xf numFmtId="164" fontId="3" fillId="3" borderId="0" xfId="0" applyNumberFormat="1" applyFont="1" applyFill="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0" fillId="0" borderId="0" xfId="0" applyFont="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22" fillId="0" borderId="0" xfId="0" applyFont="1" applyBorder="1" applyAlignment="1" applyProtection="1">
      <alignment horizontal="justify" vertical="top" wrapText="1"/>
      <protection locked="0"/>
    </xf>
    <xf numFmtId="14" fontId="38" fillId="0" borderId="0" xfId="0" applyNumberFormat="1" applyFont="1" applyAlignment="1" applyProtection="1">
      <alignment horizontal="left" vertical="center" wrapText="1"/>
      <protection locked="0"/>
    </xf>
    <xf numFmtId="49" fontId="38" fillId="0" borderId="0" xfId="0" applyNumberFormat="1" applyFont="1" applyAlignment="1" applyProtection="1">
      <alignment horizontal="center"/>
      <protection locked="0"/>
    </xf>
    <xf numFmtId="0" fontId="40" fillId="0" borderId="0" xfId="0" applyFont="1" applyBorder="1" applyAlignment="1" applyProtection="1">
      <alignment horizontal="left" vertical="center" wrapText="1"/>
      <protection locked="0"/>
    </xf>
    <xf numFmtId="2" fontId="22" fillId="0" borderId="0" xfId="0" applyNumberFormat="1" applyFont="1" applyAlignment="1" applyProtection="1">
      <alignment horizontal="left"/>
      <protection locked="0"/>
    </xf>
    <xf numFmtId="0" fontId="22" fillId="0" borderId="0" xfId="0" applyFont="1" applyAlignment="1" applyProtection="1">
      <alignment horizontal="left"/>
      <protection locked="0"/>
    </xf>
    <xf numFmtId="3" fontId="38" fillId="0" borderId="0" xfId="0" applyNumberFormat="1" applyFont="1" applyAlignment="1" applyProtection="1">
      <alignment horizontal="left"/>
      <protection locked="0"/>
    </xf>
    <xf numFmtId="0" fontId="39" fillId="0" borderId="0" xfId="0" applyFont="1" applyAlignment="1" applyProtection="1">
      <alignment horizontal="left" vertical="center"/>
      <protection locked="0"/>
    </xf>
    <xf numFmtId="0" fontId="22" fillId="0" borderId="0" xfId="0" applyFont="1" applyAlignment="1" applyProtection="1">
      <alignment horizontal="justify" vertical="center" wrapText="1"/>
      <protection locked="0"/>
    </xf>
    <xf numFmtId="0" fontId="38" fillId="0" borderId="0" xfId="0" applyFont="1" applyAlignment="1" applyProtection="1">
      <alignment horizontal="center" vertical="center" wrapText="1"/>
      <protection locked="0"/>
    </xf>
    <xf numFmtId="0" fontId="22" fillId="0" borderId="0" xfId="0" applyFont="1" applyAlignment="1" applyProtection="1">
      <alignment horizontal="justify" vertical="justify" wrapText="1"/>
      <protection locked="0"/>
    </xf>
    <xf numFmtId="0" fontId="4" fillId="0" borderId="2"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38" fillId="0" borderId="0" xfId="0" applyFont="1" applyAlignment="1" applyProtection="1">
      <alignment horizontal="center" wrapText="1"/>
      <protection locked="0"/>
    </xf>
    <xf numFmtId="0" fontId="53" fillId="0" borderId="7" xfId="0" applyFont="1" applyBorder="1" applyAlignment="1" applyProtection="1">
      <alignment horizontal="center" vertical="center" wrapText="1"/>
    </xf>
    <xf numFmtId="0" fontId="53" fillId="0" borderId="3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0" xfId="0" applyFont="1" applyAlignment="1">
      <alignment horizontal="justify" vertical="center" wrapText="1"/>
    </xf>
    <xf numFmtId="0" fontId="7" fillId="0" borderId="2" xfId="0" applyFont="1" applyBorder="1" applyAlignment="1" applyProtection="1">
      <alignment horizontal="center" vertical="center" wrapText="1"/>
    </xf>
    <xf numFmtId="0" fontId="55" fillId="3" borderId="2" xfId="0"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xf>
    <xf numFmtId="0" fontId="39" fillId="0" borderId="0" xfId="0" applyFont="1" applyAlignment="1" applyProtection="1">
      <alignment horizontal="left" vertical="center" wrapText="1"/>
      <protection locked="0"/>
    </xf>
    <xf numFmtId="0" fontId="39" fillId="0" borderId="0" xfId="0" applyFont="1" applyAlignment="1" applyProtection="1">
      <alignment horizontal="center"/>
      <protection locked="0"/>
    </xf>
    <xf numFmtId="0" fontId="40" fillId="0" borderId="0" xfId="0" applyFont="1" applyAlignment="1" applyProtection="1">
      <alignment horizontal="left" vertical="center" wrapText="1"/>
      <protection locked="0"/>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38" fillId="0" borderId="0" xfId="0" applyFont="1" applyAlignment="1" applyProtection="1">
      <alignment horizontal="justify" vertical="justify" wrapText="1"/>
      <protection locked="0"/>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38" fillId="0" borderId="29" xfId="0" applyFont="1" applyBorder="1" applyAlignment="1" applyProtection="1">
      <alignment horizontal="center"/>
      <protection locked="0"/>
    </xf>
    <xf numFmtId="0" fontId="38" fillId="0" borderId="27"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8" fillId="0" borderId="0" xfId="0" applyFont="1" applyAlignment="1" applyProtection="1">
      <alignment horizontal="left"/>
      <protection locked="0"/>
    </xf>
    <xf numFmtId="14" fontId="38" fillId="0" borderId="0" xfId="0" applyNumberFormat="1" applyFont="1" applyAlignment="1" applyProtection="1">
      <alignment horizontal="left"/>
      <protection locked="0"/>
    </xf>
    <xf numFmtId="0" fontId="7" fillId="0" borderId="0" xfId="0" applyFont="1" applyBorder="1" applyAlignment="1" applyProtection="1">
      <alignment horizontal="center"/>
      <protection locked="0"/>
    </xf>
    <xf numFmtId="49" fontId="22" fillId="0" borderId="0" xfId="0" applyNumberFormat="1" applyFont="1" applyAlignment="1" applyProtection="1">
      <alignment horizontal="center"/>
      <protection locked="0"/>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9BC2E6"/>
      <color rgb="FFB6FD03"/>
      <color rgb="FFFFFFFF"/>
      <color rgb="FF1F4E78"/>
      <color rgb="FF538DD5"/>
      <color rgb="FFFFF2CC"/>
      <color rgb="FFDDEBF7"/>
      <color rgb="FFACB9CA"/>
      <color rgb="FFBDD7EE"/>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780960800"/>
        <c:axId val="1780970048"/>
      </c:scatterChart>
      <c:valAx>
        <c:axId val="178096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70048"/>
        <c:crosses val="autoZero"/>
        <c:crossBetween val="midCat"/>
      </c:valAx>
      <c:valAx>
        <c:axId val="1780970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6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'!$F$102:$F$104</c:f>
              <c:numCache>
                <c:formatCode>General</c:formatCode>
                <c:ptCount val="3"/>
                <c:pt idx="0">
                  <c:v>15.3</c:v>
                </c:pt>
                <c:pt idx="1">
                  <c:v>24.9</c:v>
                </c:pt>
                <c:pt idx="2" formatCode="0.0">
                  <c:v>29.6</c:v>
                </c:pt>
              </c:numCache>
            </c:numRef>
          </c:xVal>
          <c:yVal>
            <c:numRef>
              <c:f>'DATOS '!$H$102:$H$104</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818354160"/>
        <c:axId val="1818358512"/>
      </c:scatterChart>
      <c:valAx>
        <c:axId val="1818354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8512"/>
        <c:crosses val="autoZero"/>
        <c:crossBetween val="midCat"/>
      </c:valAx>
      <c:valAx>
        <c:axId val="1818358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4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'!$F$105:$F$107</c:f>
              <c:numCache>
                <c:formatCode>General</c:formatCode>
                <c:ptCount val="3"/>
                <c:pt idx="0">
                  <c:v>33.4</c:v>
                </c:pt>
                <c:pt idx="1">
                  <c:v>51.3</c:v>
                </c:pt>
                <c:pt idx="2">
                  <c:v>77.400000000000006</c:v>
                </c:pt>
              </c:numCache>
            </c:numRef>
          </c:xVal>
          <c:yVal>
            <c:numRef>
              <c:f>'DATOS '!$H$105:$H$107</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818361232"/>
        <c:axId val="1818366672"/>
      </c:scatterChart>
      <c:valAx>
        <c:axId val="1818361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6672"/>
        <c:crosses val="autoZero"/>
        <c:crossBetween val="midCat"/>
      </c:valAx>
      <c:valAx>
        <c:axId val="18183666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1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'!$F$108:$F$110</c:f>
              <c:numCache>
                <c:formatCode>General</c:formatCode>
                <c:ptCount val="3"/>
                <c:pt idx="0">
                  <c:v>397.9</c:v>
                </c:pt>
                <c:pt idx="1">
                  <c:v>753.2</c:v>
                </c:pt>
                <c:pt idx="2">
                  <c:v>1099.3</c:v>
                </c:pt>
              </c:numCache>
            </c:numRef>
          </c:xVal>
          <c:yVal>
            <c:numRef>
              <c:f>'DATOS '!$H$108:$H$110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818359056"/>
        <c:axId val="1818363952"/>
      </c:scatterChart>
      <c:valAx>
        <c:axId val="1818359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3952"/>
        <c:crosses val="autoZero"/>
        <c:crossBetween val="midCat"/>
      </c:valAx>
      <c:valAx>
        <c:axId val="1818363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9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formatCode="0.0">
                  <c:v>397.9</c:v>
                </c:pt>
                <c:pt idx="1">
                  <c:v>753.2</c:v>
                </c:pt>
                <c:pt idx="2">
                  <c:v>1099.2</c:v>
                </c:pt>
              </c:numCache>
            </c:numRef>
          </c:xVal>
          <c:yVal>
            <c:numRef>
              <c:f>'DATOS '!$H$118:$H$120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818360688"/>
        <c:axId val="1818354704"/>
      </c:scatterChart>
      <c:valAx>
        <c:axId val="1818360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4704"/>
        <c:crosses val="autoZero"/>
        <c:crossBetween val="midCat"/>
      </c:valAx>
      <c:valAx>
        <c:axId val="1818354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0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'!$F$115:$F$117</c:f>
              <c:numCache>
                <c:formatCode>General</c:formatCode>
                <c:ptCount val="3"/>
                <c:pt idx="0">
                  <c:v>33.5</c:v>
                </c:pt>
                <c:pt idx="1">
                  <c:v>51.2</c:v>
                </c:pt>
                <c:pt idx="2">
                  <c:v>77.099999999999994</c:v>
                </c:pt>
              </c:numCache>
            </c:numRef>
          </c:xVal>
          <c:yVal>
            <c:numRef>
              <c:f>'DATOS '!$H$115:$H$117</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818363408"/>
        <c:axId val="1818359600"/>
      </c:scatterChart>
      <c:valAx>
        <c:axId val="1818363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9600"/>
        <c:crosses val="autoZero"/>
        <c:crossBetween val="midCat"/>
      </c:valAx>
      <c:valAx>
        <c:axId val="1818359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3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'!$F$112:$F$114</c:f>
              <c:numCache>
                <c:formatCode>0.0</c:formatCode>
                <c:ptCount val="3"/>
                <c:pt idx="0" formatCode="General">
                  <c:v>15.2</c:v>
                </c:pt>
                <c:pt idx="1">
                  <c:v>24.8</c:v>
                </c:pt>
                <c:pt idx="2">
                  <c:v>29.6</c:v>
                </c:pt>
              </c:numCache>
            </c:numRef>
          </c:xVal>
          <c:yVal>
            <c:numRef>
              <c:f>'DATOS '!$H$112:$H$114</c:f>
              <c:numCache>
                <c:formatCode>General</c:formatCode>
                <c:ptCount val="3"/>
                <c:pt idx="0">
                  <c:v>0</c:v>
                </c:pt>
                <c:pt idx="1">
                  <c:v>0</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818360144"/>
        <c:axId val="1818351440"/>
      </c:scatterChart>
      <c:valAx>
        <c:axId val="1818360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1440"/>
        <c:crosses val="autoZero"/>
        <c:crossBetween val="midCat"/>
      </c:valAx>
      <c:valAx>
        <c:axId val="1818351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0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818355248"/>
        <c:axId val="1818351984"/>
      </c:scatterChart>
      <c:valAx>
        <c:axId val="1818355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1984"/>
        <c:crosses val="autoZero"/>
        <c:crossBetween val="midCat"/>
      </c:valAx>
      <c:valAx>
        <c:axId val="1818351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5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818356880"/>
        <c:axId val="1818357424"/>
      </c:scatterChart>
      <c:valAx>
        <c:axId val="1818356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7424"/>
        <c:crosses val="autoZero"/>
        <c:crossBetween val="midCat"/>
      </c:valAx>
      <c:valAx>
        <c:axId val="1818357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6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818352528"/>
        <c:axId val="1780966784"/>
      </c:scatterChart>
      <c:valAx>
        <c:axId val="1818352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66784"/>
        <c:crosses val="autoZero"/>
        <c:crossBetween val="midCat"/>
      </c:valAx>
      <c:valAx>
        <c:axId val="1780966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2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820541472"/>
        <c:axId val="1820546912"/>
      </c:scatterChart>
      <c:valAx>
        <c:axId val="1820541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6912"/>
        <c:crosses val="autoZero"/>
        <c:crossBetween val="midCat"/>
      </c:valAx>
      <c:valAx>
        <c:axId val="18205469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1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General</c:formatCode>
                <c:ptCount val="3"/>
                <c:pt idx="0">
                  <c:v>33.1</c:v>
                </c:pt>
                <c:pt idx="1">
                  <c:v>51</c:v>
                </c:pt>
                <c:pt idx="2">
                  <c:v>77.2</c:v>
                </c:pt>
              </c:numCache>
            </c:numRef>
          </c:xVal>
          <c:yVal>
            <c:numRef>
              <c:f>'DATOS '!$H$73:$H$75</c:f>
              <c:numCache>
                <c:formatCode>General</c:formatCode>
                <c:ptCount val="3"/>
                <c:pt idx="0">
                  <c:v>-3.1</c:v>
                </c:pt>
                <c:pt idx="1">
                  <c:v>-1</c:v>
                </c:pt>
                <c:pt idx="2">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780966240"/>
        <c:axId val="1780968416"/>
      </c:scatterChart>
      <c:valAx>
        <c:axId val="1780966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68416"/>
        <c:crosses val="autoZero"/>
        <c:crossBetween val="midCat"/>
      </c:valAx>
      <c:valAx>
        <c:axId val="1780968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66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820545280"/>
        <c:axId val="1820549632"/>
      </c:scatterChart>
      <c:valAx>
        <c:axId val="1820545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9632"/>
        <c:crosses val="autoZero"/>
        <c:crossBetween val="midCat"/>
      </c:valAx>
      <c:valAx>
        <c:axId val="1820549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5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820547456"/>
        <c:axId val="1820550720"/>
      </c:scatterChart>
      <c:valAx>
        <c:axId val="1820547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0720"/>
        <c:crosses val="autoZero"/>
        <c:crossBetween val="midCat"/>
      </c:valAx>
      <c:valAx>
        <c:axId val="1820550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7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820548000"/>
        <c:axId val="1820551264"/>
      </c:scatterChart>
      <c:valAx>
        <c:axId val="1820548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1264"/>
        <c:crosses val="autoZero"/>
        <c:crossBetween val="midCat"/>
      </c:valAx>
      <c:valAx>
        <c:axId val="1820551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8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820540384"/>
        <c:axId val="1820551808"/>
      </c:scatterChart>
      <c:valAx>
        <c:axId val="18205403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1808"/>
        <c:crosses val="autoZero"/>
        <c:crossBetween val="midCat"/>
      </c:valAx>
      <c:valAx>
        <c:axId val="1820551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03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820548544"/>
        <c:axId val="1820540928"/>
      </c:scatterChart>
      <c:valAx>
        <c:axId val="18205485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0928"/>
        <c:crosses val="autoZero"/>
        <c:crossBetween val="midCat"/>
      </c:valAx>
      <c:valAx>
        <c:axId val="1820540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85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820550176"/>
        <c:axId val="1820552896"/>
      </c:scatterChart>
      <c:valAx>
        <c:axId val="1820550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2896"/>
        <c:crosses val="autoZero"/>
        <c:crossBetween val="midCat"/>
      </c:valAx>
      <c:valAx>
        <c:axId val="1820552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0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820552352"/>
        <c:axId val="1820553440"/>
      </c:scatterChart>
      <c:valAx>
        <c:axId val="1820552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3440"/>
        <c:crosses val="autoZero"/>
        <c:crossBetween val="midCat"/>
      </c:valAx>
      <c:valAx>
        <c:axId val="1820553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2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820553984"/>
        <c:axId val="1820544736"/>
      </c:scatterChart>
      <c:valAx>
        <c:axId val="1820553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4736"/>
        <c:crosses val="autoZero"/>
        <c:crossBetween val="midCat"/>
      </c:valAx>
      <c:valAx>
        <c:axId val="18205447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53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820542560"/>
        <c:axId val="1820543648"/>
      </c:scatterChart>
      <c:valAx>
        <c:axId val="182054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3648"/>
        <c:crosses val="autoZero"/>
        <c:crossBetween val="midCat"/>
      </c:valAx>
      <c:valAx>
        <c:axId val="1820543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820545824"/>
        <c:axId val="1820549088"/>
      </c:scatterChart>
      <c:valAx>
        <c:axId val="1820545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9088"/>
        <c:crosses val="autoZero"/>
        <c:crossBetween val="midCat"/>
      </c:valAx>
      <c:valAx>
        <c:axId val="1820549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5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397.9</c:v>
                </c:pt>
                <c:pt idx="1">
                  <c:v>753.1</c:v>
                </c:pt>
                <c:pt idx="2" formatCode="0.0">
                  <c:v>899</c:v>
                </c:pt>
              </c:numCache>
            </c:numRef>
          </c:xVal>
          <c:yVal>
            <c:numRef>
              <c:f>'DATOS '!$H$76:$H$78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780961344"/>
        <c:axId val="1780967328"/>
      </c:scatterChart>
      <c:valAx>
        <c:axId val="1780961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67328"/>
        <c:crosses val="autoZero"/>
        <c:crossBetween val="midCat"/>
      </c:valAx>
      <c:valAx>
        <c:axId val="17809673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61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820542016"/>
        <c:axId val="1820543104"/>
      </c:scatterChart>
      <c:valAx>
        <c:axId val="18205420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3104"/>
        <c:crosses val="autoZero"/>
        <c:crossBetween val="midCat"/>
      </c:valAx>
      <c:valAx>
        <c:axId val="1820543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05420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'!$F$87:$F$89</c:f>
              <c:numCache>
                <c:formatCode>General</c:formatCode>
                <c:ptCount val="3"/>
                <c:pt idx="0" formatCode="0.0">
                  <c:v>499</c:v>
                </c:pt>
                <c:pt idx="1">
                  <c:v>799.8</c:v>
                </c:pt>
                <c:pt idx="2">
                  <c:v>1099.8</c:v>
                </c:pt>
              </c:numCache>
            </c:numRef>
          </c:xVal>
          <c:yVal>
            <c:numRef>
              <c:f>'DATOS '!$H$87:$H$89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780967872"/>
        <c:axId val="1818366128"/>
      </c:scatterChart>
      <c:valAx>
        <c:axId val="1780967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6128"/>
        <c:crosses val="autoZero"/>
        <c:crossBetween val="midCat"/>
      </c:valAx>
      <c:valAx>
        <c:axId val="1818366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80967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'!$F$84:$F$86</c:f>
              <c:numCache>
                <c:formatCode>General</c:formatCode>
                <c:ptCount val="3"/>
                <c:pt idx="0">
                  <c:v>32.5</c:v>
                </c:pt>
                <c:pt idx="1">
                  <c:v>50.6</c:v>
                </c:pt>
                <c:pt idx="2">
                  <c:v>77.099999999999994</c:v>
                </c:pt>
              </c:numCache>
            </c:numRef>
          </c:xVal>
          <c:yVal>
            <c:numRef>
              <c:f>'DATOS '!$H$84:$H$86</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818365584"/>
        <c:axId val="1818356336"/>
      </c:scatterChart>
      <c:valAx>
        <c:axId val="1818365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6336"/>
        <c:crosses val="autoZero"/>
        <c:crossBetween val="midCat"/>
      </c:valAx>
      <c:valAx>
        <c:axId val="1818356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5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'!$F$81:$F$83</c:f>
              <c:numCache>
                <c:formatCode>General</c:formatCode>
                <c:ptCount val="3"/>
                <c:pt idx="0" formatCode="0.0">
                  <c:v>15.4</c:v>
                </c:pt>
                <c:pt idx="1">
                  <c:v>24.8</c:v>
                </c:pt>
                <c:pt idx="2">
                  <c:v>34.4</c:v>
                </c:pt>
              </c:numCache>
            </c:numRef>
          </c:xVal>
          <c:yVal>
            <c:numRef>
              <c:f>'DATOS '!$H$81:$H$83</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818364496"/>
        <c:axId val="1818353072"/>
      </c:scatterChart>
      <c:valAx>
        <c:axId val="1818364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3072"/>
        <c:crosses val="autoZero"/>
        <c:crossBetween val="midCat"/>
      </c:valAx>
      <c:valAx>
        <c:axId val="18183530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4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'!$F$92:$F$94</c:f>
              <c:numCache>
                <c:formatCode>General</c:formatCode>
                <c:ptCount val="3"/>
                <c:pt idx="0" formatCode="0.0">
                  <c:v>15.3</c:v>
                </c:pt>
                <c:pt idx="1">
                  <c:v>24.8</c:v>
                </c:pt>
                <c:pt idx="2">
                  <c:v>34.4</c:v>
                </c:pt>
              </c:numCache>
            </c:numRef>
          </c:xVal>
          <c:yVal>
            <c:numRef>
              <c:f>'DATOS '!$H$92:$H$94</c:f>
              <c:numCache>
                <c:formatCode>General</c:formatCode>
                <c:ptCount val="3"/>
                <c:pt idx="0">
                  <c:v>0</c:v>
                </c:pt>
                <c:pt idx="1">
                  <c:v>0</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818365040"/>
        <c:axId val="1818357968"/>
      </c:scatterChart>
      <c:valAx>
        <c:axId val="18183650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7968"/>
        <c:crosses val="autoZero"/>
        <c:crossBetween val="midCat"/>
      </c:valAx>
      <c:valAx>
        <c:axId val="1818357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50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'!$F$95:$F$97</c:f>
              <c:numCache>
                <c:formatCode>General</c:formatCode>
                <c:ptCount val="3"/>
                <c:pt idx="0">
                  <c:v>32.5</c:v>
                </c:pt>
                <c:pt idx="1">
                  <c:v>50.8</c:v>
                </c:pt>
                <c:pt idx="2">
                  <c:v>78.2</c:v>
                </c:pt>
              </c:numCache>
            </c:numRef>
          </c:xVal>
          <c:yVal>
            <c:numRef>
              <c:f>'DATOS '!$H$95:$H$97</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818362320"/>
        <c:axId val="1818362864"/>
      </c:scatterChart>
      <c:valAx>
        <c:axId val="18183623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2864"/>
        <c:crosses val="autoZero"/>
        <c:crossBetween val="midCat"/>
      </c:valAx>
      <c:valAx>
        <c:axId val="18183628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23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'!$F$98:$F$100</c:f>
              <c:numCache>
                <c:formatCode>General</c:formatCode>
                <c:ptCount val="3"/>
                <c:pt idx="0" formatCode="0.0">
                  <c:v>499</c:v>
                </c:pt>
                <c:pt idx="1">
                  <c:v>799.8</c:v>
                </c:pt>
                <c:pt idx="2">
                  <c:v>1099.9000000000001</c:v>
                </c:pt>
              </c:numCache>
            </c:numRef>
          </c:xVal>
          <c:yVal>
            <c:numRef>
              <c:f>'DATOS '!$H$98:$H$100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818355792"/>
        <c:axId val="1818361776"/>
      </c:scatterChart>
      <c:valAx>
        <c:axId val="18183557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1776"/>
        <c:crosses val="autoZero"/>
        <c:crossBetween val="midCat"/>
      </c:valAx>
      <c:valAx>
        <c:axId val="1818361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5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6"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68</xdr:row>
      <xdr:rowOff>15875</xdr:rowOff>
    </xdr:to>
    <xdr:pic>
      <xdr:nvPicPr>
        <xdr:cNvPr id="17" name="Imagen 16">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8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8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8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8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8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8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8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8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8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8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8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8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8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8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8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8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8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8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8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8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8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8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8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8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8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8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8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8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8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8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8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8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8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8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8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8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9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9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9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9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9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9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9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9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9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9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9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9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9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9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9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9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9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9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9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9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9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9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9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9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9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9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9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9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9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9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9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9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9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9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9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9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A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A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A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A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A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A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A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A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A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A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A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A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A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A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A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A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A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A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A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A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A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A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A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A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A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A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A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A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A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A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A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A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A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A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A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A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B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B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B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B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B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B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B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B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B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B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B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B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B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B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B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B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B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B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B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B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B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B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B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B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B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B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B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B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B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B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B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B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B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B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B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B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C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C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C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C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C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C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C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C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C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C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C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C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C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C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C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C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C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C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C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C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C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C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C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C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C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C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C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C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C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C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C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C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C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C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C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C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D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D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D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D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D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D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D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D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D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D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D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D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D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D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D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D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D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D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D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D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D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D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D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D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D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D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D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D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D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D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D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D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D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D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D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D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E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E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E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E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E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E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E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E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E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E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E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E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E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E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E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E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E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E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E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E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E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E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E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E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E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E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E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E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E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E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E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E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E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E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E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E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F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F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F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F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F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F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F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F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F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F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F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F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F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F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F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F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F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F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F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F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F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F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F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F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F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F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F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F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F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F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F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F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F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F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F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F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203713" y="141363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49629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19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5" name="CuadroTexto 24"/>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23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5" name="CuadroTexto 34"/>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7" name="CuadroTexto 36">
          <a:extLst>
            <a:ext uri="{FF2B5EF4-FFF2-40B4-BE49-F238E27FC236}">
              <a16:creationId xmlns="" xmlns:a16="http://schemas.microsoft.com/office/drawing/2014/main" id="{00000000-0008-0000-1000-000025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1000-000026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8" name="CuadroTexto 37"/>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27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9" name="CuadroTexto 38"/>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28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40" name="CuadroTexto 39"/>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1000-000029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41" name="CuadroTexto 40"/>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42" name="CuadroTexto 41">
          <a:extLst>
            <a:ext uri="{FF2B5EF4-FFF2-40B4-BE49-F238E27FC236}">
              <a16:creationId xmlns="" xmlns:a16="http://schemas.microsoft.com/office/drawing/2014/main" id="{00000000-0008-0000-1000-00002A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6" name="CuadroTexto 45">
              <a:extLst>
                <a:ext uri="{FF2B5EF4-FFF2-40B4-BE49-F238E27FC236}">
                  <a16:creationId xmlns="" xmlns:a16="http://schemas.microsoft.com/office/drawing/2014/main" id="{00000000-0008-0000-1000-00002E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6" name="CuadroTexto 45"/>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 xmlns:a16="http://schemas.microsoft.com/office/drawing/2014/main" id="{00000000-0008-0000-1000-000038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56" name="CuadroTexto 55"/>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58" name="CuadroTexto 57">
          <a:extLst>
            <a:ext uri="{FF2B5EF4-FFF2-40B4-BE49-F238E27FC236}">
              <a16:creationId xmlns="" xmlns:a16="http://schemas.microsoft.com/office/drawing/2014/main" id="{00000000-0008-0000-1000-00003A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 xmlns:a16="http://schemas.microsoft.com/office/drawing/2014/main" id="{00000000-0008-0000-1000-00003B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59" name="CuadroTexto 58"/>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 xmlns:a16="http://schemas.microsoft.com/office/drawing/2014/main" id="{00000000-0008-0000-1000-00003C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0" name="CuadroTexto 59"/>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 xmlns:a16="http://schemas.microsoft.com/office/drawing/2014/main" id="{00000000-0008-0000-1000-00003D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61" name="CuadroTexto 60"/>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 xmlns:a16="http://schemas.microsoft.com/office/drawing/2014/main" id="{00000000-0008-0000-1000-00003E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2" name="CuadroTexto 61"/>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63" name="CuadroTexto 62">
          <a:extLst>
            <a:ext uri="{FF2B5EF4-FFF2-40B4-BE49-F238E27FC236}">
              <a16:creationId xmlns="" xmlns:a16="http://schemas.microsoft.com/office/drawing/2014/main" id="{00000000-0008-0000-1000-00003F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0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0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0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0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0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0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0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0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0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0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0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0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0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0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0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0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1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1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1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1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1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1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1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1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1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1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1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1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2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2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2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2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3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3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3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3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3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3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3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3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3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3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3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3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3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3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3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3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3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3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3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3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3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3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3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3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3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3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3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3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3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3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3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3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3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4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4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4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4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4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4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4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4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4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4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4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4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4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4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4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4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4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4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4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4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4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4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4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4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4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4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4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4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4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4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4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4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4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4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4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6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6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6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6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6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6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6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6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6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6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6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6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6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6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6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6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6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6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6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6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6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6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6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6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6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6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6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6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6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6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6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6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6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6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6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6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CB193"/>
  <sheetViews>
    <sheetView showGridLines="0" view="pageBreakPreview" topLeftCell="A28" zoomScale="80" zoomScaleNormal="25" zoomScaleSheetLayoutView="80" zoomScalePageLayoutView="10" workbookViewId="0">
      <selection activeCell="F12" sqref="F1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740" t="s">
        <v>258</v>
      </c>
      <c r="C2" s="741"/>
      <c r="D2" s="741"/>
      <c r="E2" s="741"/>
      <c r="F2" s="741"/>
      <c r="G2" s="741"/>
      <c r="H2" s="741"/>
      <c r="I2" s="741"/>
      <c r="J2" s="742"/>
      <c r="K2" s="6"/>
      <c r="L2" s="6"/>
      <c r="M2" s="6"/>
      <c r="AP2" s="6"/>
      <c r="AQ2" s="32"/>
      <c r="AR2" s="6"/>
      <c r="AS2" s="6"/>
      <c r="AT2" s="6"/>
      <c r="AU2" s="6"/>
      <c r="AV2" s="6"/>
      <c r="AW2" s="6"/>
      <c r="AX2" s="6"/>
      <c r="AY2" s="6"/>
      <c r="AZ2" s="6"/>
    </row>
    <row r="3" spans="2:80" ht="30" customHeight="1" thickBot="1" x14ac:dyDescent="0.3">
      <c r="B3" s="743"/>
      <c r="C3" s="744"/>
      <c r="D3" s="744"/>
      <c r="E3" s="744"/>
      <c r="F3" s="744"/>
      <c r="G3" s="744"/>
      <c r="H3" s="744"/>
      <c r="I3" s="744"/>
      <c r="J3" s="745"/>
      <c r="K3" s="6"/>
      <c r="L3" s="6"/>
      <c r="M3" s="6"/>
      <c r="AQ3" s="6"/>
      <c r="AR3" s="6"/>
      <c r="AS3" s="6"/>
      <c r="AT3" s="6"/>
      <c r="AU3" s="6"/>
      <c r="AV3" s="6"/>
      <c r="AW3" s="6"/>
      <c r="AX3" s="6"/>
      <c r="AY3" s="6"/>
      <c r="AZ3" s="6"/>
    </row>
    <row r="4" spans="2:80" ht="30" customHeight="1" x14ac:dyDescent="0.25">
      <c r="B4" s="754" t="s">
        <v>4</v>
      </c>
      <c r="C4" s="756" t="s">
        <v>391</v>
      </c>
      <c r="D4" s="756" t="s">
        <v>75</v>
      </c>
      <c r="E4" s="756" t="s">
        <v>30</v>
      </c>
      <c r="F4" s="756" t="s">
        <v>31</v>
      </c>
      <c r="G4" s="756" t="s">
        <v>76</v>
      </c>
      <c r="H4" s="756" t="s">
        <v>16</v>
      </c>
      <c r="I4" s="756" t="s">
        <v>392</v>
      </c>
      <c r="J4" s="725" t="s">
        <v>26</v>
      </c>
      <c r="K4" s="6"/>
      <c r="L4" s="6"/>
      <c r="M4" s="6"/>
      <c r="AQ4" s="6"/>
      <c r="AR4" s="6"/>
      <c r="AS4" s="6"/>
      <c r="AT4" s="6"/>
      <c r="AU4" s="6"/>
      <c r="AV4" s="6"/>
      <c r="AW4" s="6"/>
      <c r="AX4" s="6"/>
      <c r="AY4" s="6"/>
      <c r="AZ4" s="6"/>
    </row>
    <row r="5" spans="2:80" ht="30" customHeight="1" thickBot="1" x14ac:dyDescent="0.3">
      <c r="B5" s="755"/>
      <c r="C5" s="757"/>
      <c r="D5" s="757"/>
      <c r="E5" s="757"/>
      <c r="F5" s="757"/>
      <c r="G5" s="757"/>
      <c r="H5" s="757"/>
      <c r="I5" s="757"/>
      <c r="J5" s="726"/>
      <c r="K5" s="6"/>
      <c r="L5" s="6"/>
      <c r="M5" s="6"/>
      <c r="AS5" s="6"/>
      <c r="AT5" s="6"/>
      <c r="AU5" s="6"/>
      <c r="AV5" s="6"/>
      <c r="AW5" s="6"/>
      <c r="AX5" s="6"/>
      <c r="AY5" s="6"/>
      <c r="AZ5" s="6"/>
    </row>
    <row r="6" spans="2:80" ht="30" customHeight="1" x14ac:dyDescent="0.25">
      <c r="B6" s="440"/>
      <c r="C6" s="441"/>
      <c r="D6" s="441"/>
      <c r="E6" s="441"/>
      <c r="F6" s="441"/>
      <c r="G6" s="441"/>
      <c r="H6" s="441"/>
      <c r="I6" s="441"/>
      <c r="J6" s="442"/>
      <c r="M6" s="6"/>
      <c r="N6" s="746" t="s">
        <v>280</v>
      </c>
      <c r="O6" s="747"/>
      <c r="P6" s="747"/>
      <c r="Q6" s="747"/>
      <c r="R6" s="747"/>
      <c r="S6" s="747"/>
      <c r="T6" s="747"/>
      <c r="U6" s="747"/>
      <c r="V6" s="747"/>
      <c r="W6" s="747"/>
      <c r="X6" s="747"/>
      <c r="Y6" s="747"/>
      <c r="Z6" s="747"/>
      <c r="AA6" s="748"/>
      <c r="AS6" s="6"/>
      <c r="AT6" s="6"/>
      <c r="AU6" s="6"/>
      <c r="AV6" s="6"/>
      <c r="AW6" s="6"/>
      <c r="AX6" s="10"/>
      <c r="AY6" s="6"/>
      <c r="AZ6" s="6"/>
    </row>
    <row r="7" spans="2:80" ht="30" customHeight="1" thickBot="1" x14ac:dyDescent="0.3">
      <c r="B7" s="566" t="s">
        <v>264</v>
      </c>
      <c r="C7" s="19"/>
      <c r="D7" s="20"/>
      <c r="E7" s="19"/>
      <c r="F7" s="21"/>
      <c r="G7" s="477" t="s">
        <v>386</v>
      </c>
      <c r="H7" s="20"/>
      <c r="I7" s="443"/>
      <c r="J7" s="22"/>
      <c r="M7" s="6"/>
      <c r="N7" s="749"/>
      <c r="O7" s="750"/>
      <c r="P7" s="750"/>
      <c r="Q7" s="750"/>
      <c r="R7" s="750"/>
      <c r="S7" s="750"/>
      <c r="T7" s="750"/>
      <c r="U7" s="750"/>
      <c r="V7" s="750"/>
      <c r="W7" s="750"/>
      <c r="X7" s="750"/>
      <c r="Y7" s="750"/>
      <c r="Z7" s="750"/>
      <c r="AA7" s="751"/>
      <c r="AS7" s="6"/>
      <c r="AT7" s="6"/>
      <c r="AU7" s="6"/>
      <c r="AV7" s="6"/>
      <c r="AW7" s="6"/>
      <c r="AX7" s="10"/>
      <c r="AY7" s="6"/>
      <c r="AZ7" s="6"/>
    </row>
    <row r="8" spans="2:80" s="33" customFormat="1" ht="30" customHeight="1" x14ac:dyDescent="0.25">
      <c r="B8" s="566" t="s">
        <v>265</v>
      </c>
      <c r="C8" s="19"/>
      <c r="D8" s="20"/>
      <c r="E8" s="19"/>
      <c r="F8" s="21"/>
      <c r="G8" s="477" t="s">
        <v>386</v>
      </c>
      <c r="H8" s="20"/>
      <c r="I8" s="19"/>
      <c r="J8" s="8"/>
      <c r="M8" s="32"/>
      <c r="N8" s="717" t="s">
        <v>202</v>
      </c>
      <c r="O8" s="752" t="s">
        <v>34</v>
      </c>
      <c r="P8" s="752" t="s">
        <v>20</v>
      </c>
      <c r="Q8" s="752" t="s">
        <v>35</v>
      </c>
      <c r="R8" s="752" t="s">
        <v>36</v>
      </c>
      <c r="S8" s="752" t="s">
        <v>26</v>
      </c>
      <c r="T8" s="723" t="s">
        <v>16</v>
      </c>
      <c r="U8" s="723" t="s">
        <v>132</v>
      </c>
      <c r="V8" s="752" t="s">
        <v>133</v>
      </c>
      <c r="W8" s="723" t="s">
        <v>134</v>
      </c>
      <c r="X8" s="723" t="s">
        <v>252</v>
      </c>
      <c r="Y8" s="723" t="s">
        <v>253</v>
      </c>
      <c r="Z8" s="723" t="s">
        <v>254</v>
      </c>
      <c r="AA8" s="700" t="s">
        <v>178</v>
      </c>
      <c r="AB8" s="7"/>
      <c r="AS8" s="32"/>
      <c r="AT8" s="32"/>
      <c r="AU8" s="32"/>
      <c r="AV8" s="32"/>
      <c r="AW8" s="32"/>
      <c r="AX8" s="27"/>
      <c r="AY8" s="32"/>
      <c r="AZ8" s="32"/>
      <c r="CA8" s="7"/>
      <c r="CB8" s="7"/>
    </row>
    <row r="9" spans="2:80" s="33" customFormat="1" ht="30" customHeight="1" thickBot="1" x14ac:dyDescent="0.3">
      <c r="B9" s="566" t="s">
        <v>266</v>
      </c>
      <c r="C9" s="19"/>
      <c r="D9" s="20"/>
      <c r="E9" s="19"/>
      <c r="F9" s="21"/>
      <c r="G9" s="477" t="s">
        <v>386</v>
      </c>
      <c r="H9" s="20"/>
      <c r="I9" s="19"/>
      <c r="J9" s="8"/>
      <c r="M9" s="32"/>
      <c r="N9" s="718"/>
      <c r="O9" s="753"/>
      <c r="P9" s="753"/>
      <c r="Q9" s="753"/>
      <c r="R9" s="753"/>
      <c r="S9" s="753"/>
      <c r="T9" s="724"/>
      <c r="U9" s="724"/>
      <c r="V9" s="753"/>
      <c r="W9" s="724"/>
      <c r="X9" s="724"/>
      <c r="Y9" s="724"/>
      <c r="Z9" s="724"/>
      <c r="AA9" s="701"/>
      <c r="AB9" s="7"/>
      <c r="AS9" s="32"/>
      <c r="AT9" s="32"/>
      <c r="AU9" s="32"/>
      <c r="AV9" s="32"/>
      <c r="AW9" s="32"/>
      <c r="AX9" s="27"/>
      <c r="AY9" s="32"/>
      <c r="AZ9" s="32"/>
      <c r="CA9" s="7"/>
      <c r="CB9" s="7"/>
    </row>
    <row r="10" spans="2:80" s="33" customFormat="1" ht="30" customHeight="1" thickBot="1" x14ac:dyDescent="0.3">
      <c r="B10" s="566" t="s">
        <v>267</v>
      </c>
      <c r="C10" s="19"/>
      <c r="D10" s="20"/>
      <c r="E10" s="19"/>
      <c r="F10" s="21"/>
      <c r="G10" s="477" t="s">
        <v>386</v>
      </c>
      <c r="H10" s="20"/>
      <c r="I10" s="19"/>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66" t="s">
        <v>268</v>
      </c>
      <c r="C11" s="19"/>
      <c r="D11" s="20"/>
      <c r="E11" s="19"/>
      <c r="F11" s="21"/>
      <c r="G11" s="477" t="s">
        <v>386</v>
      </c>
      <c r="H11" s="20"/>
      <c r="I11" s="19"/>
      <c r="J11" s="8"/>
      <c r="M11" s="32"/>
      <c r="N11" s="320" t="s">
        <v>157</v>
      </c>
      <c r="O11" s="321" t="s">
        <v>139</v>
      </c>
      <c r="P11" s="321" t="s">
        <v>103</v>
      </c>
      <c r="Q11" s="321">
        <v>27129360</v>
      </c>
      <c r="R11" s="321" t="s">
        <v>107</v>
      </c>
      <c r="S11" s="426" t="s">
        <v>380</v>
      </c>
      <c r="T11" s="427">
        <v>43228</v>
      </c>
      <c r="U11" s="321">
        <v>1</v>
      </c>
      <c r="V11" s="426">
        <v>8.9999999999999993E-3</v>
      </c>
      <c r="W11" s="324">
        <v>0.01</v>
      </c>
      <c r="X11" s="321">
        <v>8000</v>
      </c>
      <c r="Y11" s="321">
        <v>30</v>
      </c>
      <c r="Z11" s="437">
        <f>(0.34848*((751.2+755.4)/2)-0.009024*((48.4+57.9)/2)*EXP(0.0612*((19.5+20.7)/2)))/(273.15+((19.5+20.7)/2))</f>
        <v>0.88957844095478944</v>
      </c>
      <c r="AA11" s="323" t="s">
        <v>191</v>
      </c>
      <c r="AB11" s="7"/>
      <c r="AS11" s="32"/>
      <c r="AT11" s="32"/>
      <c r="AU11" s="32"/>
      <c r="AV11" s="32"/>
      <c r="AW11" s="32"/>
      <c r="AX11" s="27"/>
      <c r="AY11" s="32"/>
      <c r="AZ11" s="32"/>
      <c r="CA11" s="7"/>
      <c r="CB11" s="7"/>
    </row>
    <row r="12" spans="2:80" s="33" customFormat="1" ht="30" customHeight="1" x14ac:dyDescent="0.25">
      <c r="B12" s="567" t="s">
        <v>269</v>
      </c>
      <c r="C12" s="19"/>
      <c r="D12" s="20"/>
      <c r="E12" s="19"/>
      <c r="F12" s="21"/>
      <c r="G12" s="477" t="s">
        <v>386</v>
      </c>
      <c r="H12" s="20"/>
      <c r="I12" s="19"/>
      <c r="J12" s="8"/>
      <c r="M12" s="32"/>
      <c r="N12" s="189" t="s">
        <v>158</v>
      </c>
      <c r="O12" s="1" t="s">
        <v>139</v>
      </c>
      <c r="P12" s="1" t="s">
        <v>103</v>
      </c>
      <c r="Q12" s="1">
        <v>27129360</v>
      </c>
      <c r="R12" s="1" t="s">
        <v>108</v>
      </c>
      <c r="S12" s="428" t="s">
        <v>380</v>
      </c>
      <c r="T12" s="429">
        <v>43228</v>
      </c>
      <c r="U12" s="1">
        <v>2</v>
      </c>
      <c r="V12" s="428">
        <v>0.01</v>
      </c>
      <c r="W12" s="1">
        <v>1.2E-2</v>
      </c>
      <c r="X12" s="1">
        <v>8000</v>
      </c>
      <c r="Y12" s="1">
        <v>30</v>
      </c>
      <c r="Z12" s="438">
        <f t="shared" ref="Z12:Z27" si="0">(0.34848*((751.2+755.4)/2)-0.009024*((48.4+57.9)/2)*EXP(0.0612*((19.5+20.7)/2)))/(273.15+((19.5+20.7)/2))</f>
        <v>0.88957844095478944</v>
      </c>
      <c r="AA12" s="12" t="s">
        <v>191</v>
      </c>
      <c r="AB12" s="7"/>
      <c r="AS12" s="32"/>
      <c r="AT12" s="32"/>
      <c r="AU12" s="32"/>
      <c r="AV12" s="32"/>
      <c r="AW12" s="32"/>
      <c r="AX12" s="27"/>
      <c r="AY12" s="32"/>
      <c r="AZ12" s="32"/>
      <c r="CA12" s="7"/>
      <c r="CB12" s="7"/>
    </row>
    <row r="13" spans="2:80" ht="30" customHeight="1" x14ac:dyDescent="0.25">
      <c r="B13" s="568" t="s">
        <v>270</v>
      </c>
      <c r="C13" s="19"/>
      <c r="D13" s="20"/>
      <c r="E13" s="19"/>
      <c r="F13" s="21"/>
      <c r="G13" s="477" t="s">
        <v>386</v>
      </c>
      <c r="H13" s="20"/>
      <c r="I13" s="19"/>
      <c r="J13" s="45"/>
      <c r="M13" s="6"/>
      <c r="N13" s="189" t="s">
        <v>159</v>
      </c>
      <c r="O13" s="1" t="s">
        <v>139</v>
      </c>
      <c r="P13" s="1" t="s">
        <v>103</v>
      </c>
      <c r="Q13" s="1">
        <v>27129360</v>
      </c>
      <c r="R13" s="1" t="s">
        <v>109</v>
      </c>
      <c r="S13" s="428" t="s">
        <v>380</v>
      </c>
      <c r="T13" s="429">
        <v>43228</v>
      </c>
      <c r="U13" s="1">
        <v>2</v>
      </c>
      <c r="V13" s="428">
        <v>1.7000000000000001E-2</v>
      </c>
      <c r="W13" s="1">
        <v>1.2E-2</v>
      </c>
      <c r="X13" s="1">
        <v>8000</v>
      </c>
      <c r="Y13" s="1">
        <v>30</v>
      </c>
      <c r="Z13" s="438">
        <f t="shared" si="0"/>
        <v>0.88957844095478944</v>
      </c>
      <c r="AA13" s="12" t="s">
        <v>191</v>
      </c>
      <c r="AS13" s="27"/>
      <c r="AT13" s="27"/>
      <c r="AU13" s="27"/>
      <c r="AV13" s="27"/>
      <c r="AW13" s="27"/>
      <c r="AX13" s="10"/>
      <c r="AY13" s="6"/>
      <c r="AZ13" s="6"/>
    </row>
    <row r="14" spans="2:80" ht="30" customHeight="1" x14ac:dyDescent="0.25">
      <c r="B14" s="567" t="s">
        <v>271</v>
      </c>
      <c r="C14" s="19"/>
      <c r="D14" s="20"/>
      <c r="E14" s="19"/>
      <c r="F14" s="21"/>
      <c r="G14" s="477" t="s">
        <v>386</v>
      </c>
      <c r="H14" s="20"/>
      <c r="I14" s="19"/>
      <c r="J14" s="45"/>
      <c r="M14" s="6"/>
      <c r="N14" s="189" t="s">
        <v>160</v>
      </c>
      <c r="O14" s="1" t="s">
        <v>139</v>
      </c>
      <c r="P14" s="1" t="s">
        <v>103</v>
      </c>
      <c r="Q14" s="1">
        <v>27129360</v>
      </c>
      <c r="R14" s="1" t="s">
        <v>110</v>
      </c>
      <c r="S14" s="428" t="s">
        <v>380</v>
      </c>
      <c r="T14" s="429">
        <v>43228</v>
      </c>
      <c r="U14" s="1">
        <v>5</v>
      </c>
      <c r="V14" s="435">
        <v>2E-3</v>
      </c>
      <c r="W14" s="1">
        <v>1.6E-2</v>
      </c>
      <c r="X14" s="1">
        <v>8000</v>
      </c>
      <c r="Y14" s="1">
        <v>30</v>
      </c>
      <c r="Z14" s="438">
        <f t="shared" si="0"/>
        <v>0.88957844095478944</v>
      </c>
      <c r="AA14" s="12" t="s">
        <v>191</v>
      </c>
      <c r="AS14" s="10"/>
      <c r="AT14" s="10"/>
      <c r="AU14" s="10"/>
      <c r="AV14" s="10"/>
      <c r="AW14" s="10"/>
      <c r="AX14" s="10"/>
      <c r="AY14" s="6"/>
      <c r="AZ14" s="6"/>
    </row>
    <row r="15" spans="2:80" ht="30" customHeight="1" x14ac:dyDescent="0.25">
      <c r="B15" s="567" t="s">
        <v>272</v>
      </c>
      <c r="C15" s="19"/>
      <c r="D15" s="20"/>
      <c r="E15" s="19"/>
      <c r="F15" s="21"/>
      <c r="G15" s="477" t="s">
        <v>386</v>
      </c>
      <c r="H15" s="20"/>
      <c r="I15" s="19"/>
      <c r="J15" s="45"/>
      <c r="M15" s="6"/>
      <c r="N15" s="189" t="s">
        <v>161</v>
      </c>
      <c r="O15" s="1" t="s">
        <v>139</v>
      </c>
      <c r="P15" s="1" t="s">
        <v>103</v>
      </c>
      <c r="Q15" s="1">
        <v>27129360</v>
      </c>
      <c r="R15" s="1" t="s">
        <v>111</v>
      </c>
      <c r="S15" s="428" t="s">
        <v>380</v>
      </c>
      <c r="T15" s="429">
        <v>43228</v>
      </c>
      <c r="U15" s="1">
        <v>10</v>
      </c>
      <c r="V15" s="428">
        <v>1.9E-2</v>
      </c>
      <c r="W15" s="1">
        <v>0.02</v>
      </c>
      <c r="X15" s="1">
        <v>8000</v>
      </c>
      <c r="Y15" s="1">
        <v>30</v>
      </c>
      <c r="Z15" s="438">
        <f t="shared" si="0"/>
        <v>0.88957844095478944</v>
      </c>
      <c r="AA15" s="12" t="s">
        <v>191</v>
      </c>
      <c r="AS15" s="10"/>
      <c r="AT15" s="10"/>
      <c r="AU15" s="10"/>
      <c r="AV15" s="10"/>
      <c r="AW15" s="10"/>
      <c r="AX15" s="10"/>
      <c r="AY15" s="6"/>
      <c r="AZ15" s="6"/>
    </row>
    <row r="16" spans="2:80" ht="30" customHeight="1" x14ac:dyDescent="0.25">
      <c r="B16" s="567" t="s">
        <v>273</v>
      </c>
      <c r="C16" s="19"/>
      <c r="D16" s="20"/>
      <c r="E16" s="19"/>
      <c r="F16" s="21"/>
      <c r="G16" s="477" t="s">
        <v>386</v>
      </c>
      <c r="H16" s="20"/>
      <c r="I16" s="19"/>
      <c r="J16" s="45"/>
      <c r="M16" s="6"/>
      <c r="N16" s="189" t="s">
        <v>162</v>
      </c>
      <c r="O16" s="1" t="s">
        <v>139</v>
      </c>
      <c r="P16" s="1" t="s">
        <v>103</v>
      </c>
      <c r="Q16" s="1">
        <v>27129360</v>
      </c>
      <c r="R16" s="1" t="s">
        <v>112</v>
      </c>
      <c r="S16" s="428" t="s">
        <v>380</v>
      </c>
      <c r="T16" s="429">
        <v>43228</v>
      </c>
      <c r="U16" s="1">
        <v>20</v>
      </c>
      <c r="V16" s="428">
        <v>2.5999999999999999E-2</v>
      </c>
      <c r="W16" s="1">
        <v>2.5000000000000001E-2</v>
      </c>
      <c r="X16" s="1">
        <v>8000</v>
      </c>
      <c r="Y16" s="1">
        <v>30</v>
      </c>
      <c r="Z16" s="438">
        <f t="shared" si="0"/>
        <v>0.88957844095478944</v>
      </c>
      <c r="AA16" s="12" t="s">
        <v>191</v>
      </c>
      <c r="AS16" s="10"/>
      <c r="AT16" s="10"/>
      <c r="AU16" s="10"/>
      <c r="AV16" s="10"/>
      <c r="AW16" s="10"/>
      <c r="AX16" s="10"/>
      <c r="AY16" s="6"/>
      <c r="AZ16" s="6"/>
    </row>
    <row r="17" spans="1:52" ht="30" customHeight="1" x14ac:dyDescent="0.25">
      <c r="B17" s="568" t="s">
        <v>274</v>
      </c>
      <c r="C17" s="19"/>
      <c r="D17" s="20"/>
      <c r="E17" s="19"/>
      <c r="F17" s="21"/>
      <c r="G17" s="477" t="s">
        <v>386</v>
      </c>
      <c r="H17" s="20"/>
      <c r="I17" s="19"/>
      <c r="J17" s="45"/>
      <c r="M17" s="6"/>
      <c r="N17" s="189" t="s">
        <v>163</v>
      </c>
      <c r="O17" s="1" t="s">
        <v>139</v>
      </c>
      <c r="P17" s="1" t="s">
        <v>103</v>
      </c>
      <c r="Q17" s="1">
        <v>27129360</v>
      </c>
      <c r="R17" s="1" t="s">
        <v>113</v>
      </c>
      <c r="S17" s="428" t="s">
        <v>380</v>
      </c>
      <c r="T17" s="429">
        <v>43228</v>
      </c>
      <c r="U17" s="1">
        <v>20</v>
      </c>
      <c r="V17" s="428">
        <v>7.0000000000000001E-3</v>
      </c>
      <c r="W17" s="1">
        <v>2.5000000000000001E-2</v>
      </c>
      <c r="X17" s="1">
        <v>8000</v>
      </c>
      <c r="Y17" s="1">
        <v>30</v>
      </c>
      <c r="Z17" s="438">
        <f t="shared" si="0"/>
        <v>0.88957844095478944</v>
      </c>
      <c r="AA17" s="12" t="s">
        <v>191</v>
      </c>
      <c r="AS17" s="10"/>
      <c r="AT17" s="10"/>
      <c r="AU17" s="10"/>
      <c r="AV17" s="10"/>
      <c r="AW17" s="10"/>
      <c r="AX17" s="10"/>
      <c r="AY17" s="6"/>
      <c r="AZ17" s="6"/>
    </row>
    <row r="18" spans="1:52" ht="30" customHeight="1" x14ac:dyDescent="0.25">
      <c r="B18" s="567" t="s">
        <v>275</v>
      </c>
      <c r="C18" s="19"/>
      <c r="D18" s="20"/>
      <c r="E18" s="19"/>
      <c r="F18" s="21"/>
      <c r="G18" s="477" t="s">
        <v>386</v>
      </c>
      <c r="H18" s="20"/>
      <c r="I18" s="19"/>
      <c r="J18" s="45"/>
      <c r="M18" s="6"/>
      <c r="N18" s="189" t="s">
        <v>164</v>
      </c>
      <c r="O18" s="1" t="s">
        <v>139</v>
      </c>
      <c r="P18" s="1" t="s">
        <v>103</v>
      </c>
      <c r="Q18" s="1">
        <v>27129360</v>
      </c>
      <c r="R18" s="1" t="s">
        <v>114</v>
      </c>
      <c r="S18" s="428" t="s">
        <v>380</v>
      </c>
      <c r="T18" s="429">
        <v>43228</v>
      </c>
      <c r="U18" s="1">
        <v>50</v>
      </c>
      <c r="V18" s="428">
        <v>0.03</v>
      </c>
      <c r="W18" s="1">
        <v>0.03</v>
      </c>
      <c r="X18" s="1">
        <v>8000</v>
      </c>
      <c r="Y18" s="1">
        <v>30</v>
      </c>
      <c r="Z18" s="438">
        <f t="shared" si="0"/>
        <v>0.88957844095478944</v>
      </c>
      <c r="AA18" s="12" t="s">
        <v>191</v>
      </c>
      <c r="AS18" s="10"/>
      <c r="AT18" s="10"/>
      <c r="AU18" s="10"/>
      <c r="AV18" s="10"/>
      <c r="AW18" s="10"/>
      <c r="AX18" s="10"/>
      <c r="AY18" s="6"/>
      <c r="AZ18" s="6"/>
    </row>
    <row r="19" spans="1:52" ht="30" customHeight="1" x14ac:dyDescent="0.25">
      <c r="B19" s="569" t="s">
        <v>198</v>
      </c>
      <c r="C19" s="19"/>
      <c r="D19" s="20"/>
      <c r="E19" s="19"/>
      <c r="F19" s="21"/>
      <c r="G19" s="477" t="s">
        <v>386</v>
      </c>
      <c r="H19" s="20"/>
      <c r="I19" s="19"/>
      <c r="J19" s="45"/>
      <c r="M19" s="6"/>
      <c r="N19" s="189" t="s">
        <v>165</v>
      </c>
      <c r="O19" s="1" t="s">
        <v>139</v>
      </c>
      <c r="P19" s="1" t="s">
        <v>103</v>
      </c>
      <c r="Q19" s="1">
        <v>27129360</v>
      </c>
      <c r="R19" s="1" t="s">
        <v>115</v>
      </c>
      <c r="S19" s="428" t="s">
        <v>380</v>
      </c>
      <c r="T19" s="429">
        <v>43228</v>
      </c>
      <c r="U19" s="1">
        <v>100</v>
      </c>
      <c r="V19" s="428">
        <v>0.06</v>
      </c>
      <c r="W19" s="1">
        <v>0.05</v>
      </c>
      <c r="X19" s="1">
        <v>8000</v>
      </c>
      <c r="Y19" s="1">
        <v>30</v>
      </c>
      <c r="Z19" s="438">
        <f t="shared" si="0"/>
        <v>0.88957844095478944</v>
      </c>
      <c r="AA19" s="12" t="s">
        <v>191</v>
      </c>
      <c r="AS19" s="6"/>
      <c r="AT19" s="6"/>
      <c r="AU19" s="6"/>
      <c r="AV19" s="6"/>
      <c r="AW19" s="6"/>
      <c r="AX19" s="6"/>
      <c r="AY19" s="6"/>
      <c r="AZ19" s="6"/>
    </row>
    <row r="20" spans="1:52" ht="30" customHeight="1" x14ac:dyDescent="0.25">
      <c r="B20" s="570" t="s">
        <v>199</v>
      </c>
      <c r="C20" s="19"/>
      <c r="D20" s="20"/>
      <c r="E20" s="19"/>
      <c r="F20" s="21"/>
      <c r="G20" s="477" t="s">
        <v>386</v>
      </c>
      <c r="H20" s="20"/>
      <c r="I20" s="19"/>
      <c r="J20" s="45"/>
      <c r="M20" s="6"/>
      <c r="N20" s="189" t="s">
        <v>166</v>
      </c>
      <c r="O20" s="1" t="s">
        <v>139</v>
      </c>
      <c r="P20" s="1" t="s">
        <v>103</v>
      </c>
      <c r="Q20" s="1">
        <v>27129360</v>
      </c>
      <c r="R20" s="1" t="s">
        <v>116</v>
      </c>
      <c r="S20" s="428" t="s">
        <v>380</v>
      </c>
      <c r="T20" s="429">
        <v>43228</v>
      </c>
      <c r="U20" s="1">
        <v>200</v>
      </c>
      <c r="V20" s="428">
        <v>-7.0000000000000007E-2</v>
      </c>
      <c r="W20" s="1">
        <v>0.1</v>
      </c>
      <c r="X20" s="1">
        <v>8000</v>
      </c>
      <c r="Y20" s="1">
        <v>30</v>
      </c>
      <c r="Z20" s="438">
        <f t="shared" si="0"/>
        <v>0.88957844095478944</v>
      </c>
      <c r="AA20" s="12" t="s">
        <v>191</v>
      </c>
      <c r="AS20" s="6"/>
      <c r="AT20" s="6"/>
      <c r="AU20" s="6"/>
      <c r="AV20" s="6"/>
      <c r="AW20" s="6"/>
      <c r="AX20" s="6"/>
      <c r="AY20" s="6"/>
      <c r="AZ20" s="6"/>
    </row>
    <row r="21" spans="1:52" ht="30" customHeight="1" x14ac:dyDescent="0.25">
      <c r="B21" s="571" t="s">
        <v>276</v>
      </c>
      <c r="C21" s="19"/>
      <c r="D21" s="20"/>
      <c r="E21" s="19"/>
      <c r="F21" s="21"/>
      <c r="G21" s="477" t="s">
        <v>386</v>
      </c>
      <c r="H21" s="20"/>
      <c r="I21" s="19"/>
      <c r="J21" s="45"/>
      <c r="M21" s="27"/>
      <c r="N21" s="189" t="s">
        <v>167</v>
      </c>
      <c r="O21" s="1" t="s">
        <v>139</v>
      </c>
      <c r="P21" s="1" t="s">
        <v>103</v>
      </c>
      <c r="Q21" s="1">
        <v>27129360</v>
      </c>
      <c r="R21" s="1" t="s">
        <v>117</v>
      </c>
      <c r="S21" s="428" t="s">
        <v>380</v>
      </c>
      <c r="T21" s="429">
        <v>43228</v>
      </c>
      <c r="U21" s="1">
        <v>200</v>
      </c>
      <c r="V21" s="428">
        <v>0.15</v>
      </c>
      <c r="W21" s="1">
        <v>0.1</v>
      </c>
      <c r="X21" s="1">
        <v>8000</v>
      </c>
      <c r="Y21" s="1">
        <v>30</v>
      </c>
      <c r="Z21" s="438">
        <f t="shared" si="0"/>
        <v>0.88957844095478944</v>
      </c>
      <c r="AA21" s="12" t="s">
        <v>191</v>
      </c>
      <c r="AS21" s="6"/>
      <c r="AT21" s="6"/>
      <c r="AU21" s="6"/>
      <c r="AV21" s="6"/>
      <c r="AW21" s="6"/>
      <c r="AX21" s="6"/>
      <c r="AY21" s="6"/>
      <c r="AZ21" s="6"/>
    </row>
    <row r="22" spans="1:52" ht="30" customHeight="1" x14ac:dyDescent="0.25">
      <c r="B22" s="572" t="s">
        <v>200</v>
      </c>
      <c r="C22" s="19"/>
      <c r="D22" s="20"/>
      <c r="E22" s="19"/>
      <c r="F22" s="21"/>
      <c r="G22" s="477" t="s">
        <v>386</v>
      </c>
      <c r="H22" s="23"/>
      <c r="I22" s="19"/>
      <c r="J22" s="45"/>
      <c r="M22" s="27"/>
      <c r="N22" s="189" t="s">
        <v>168</v>
      </c>
      <c r="O22" s="1" t="s">
        <v>139</v>
      </c>
      <c r="P22" s="1" t="s">
        <v>103</v>
      </c>
      <c r="Q22" s="1">
        <v>27129360</v>
      </c>
      <c r="R22" s="1" t="s">
        <v>118</v>
      </c>
      <c r="S22" s="428" t="s">
        <v>380</v>
      </c>
      <c r="T22" s="429">
        <v>43228</v>
      </c>
      <c r="U22" s="1">
        <v>500</v>
      </c>
      <c r="V22" s="428">
        <v>0.33</v>
      </c>
      <c r="W22" s="1">
        <v>0.25</v>
      </c>
      <c r="X22" s="1">
        <v>8000</v>
      </c>
      <c r="Y22" s="1">
        <v>30</v>
      </c>
      <c r="Z22" s="438">
        <f t="shared" si="0"/>
        <v>0.88957844095478944</v>
      </c>
      <c r="AA22" s="12" t="s">
        <v>191</v>
      </c>
      <c r="AS22" s="6"/>
      <c r="AT22" s="6"/>
      <c r="AU22" s="6"/>
      <c r="AV22" s="6"/>
      <c r="AW22" s="6"/>
      <c r="AX22" s="6"/>
      <c r="AY22" s="6"/>
      <c r="AZ22" s="6"/>
    </row>
    <row r="23" spans="1:52" ht="30" customHeight="1" x14ac:dyDescent="0.25">
      <c r="B23" s="573" t="s">
        <v>201</v>
      </c>
      <c r="C23" s="19"/>
      <c r="D23" s="20"/>
      <c r="E23" s="19"/>
      <c r="F23" s="21"/>
      <c r="G23" s="477" t="s">
        <v>386</v>
      </c>
      <c r="H23" s="23"/>
      <c r="I23" s="19"/>
      <c r="J23" s="45"/>
      <c r="M23" s="27"/>
      <c r="N23" s="189" t="s">
        <v>169</v>
      </c>
      <c r="O23" s="1" t="s">
        <v>139</v>
      </c>
      <c r="P23" s="1" t="s">
        <v>103</v>
      </c>
      <c r="Q23" s="1">
        <v>27129360</v>
      </c>
      <c r="R23" s="1" t="s">
        <v>119</v>
      </c>
      <c r="S23" s="428" t="s">
        <v>380</v>
      </c>
      <c r="T23" s="429">
        <v>43228</v>
      </c>
      <c r="U23" s="1">
        <v>1000</v>
      </c>
      <c r="V23" s="428">
        <v>0.7</v>
      </c>
      <c r="W23" s="1">
        <v>0.5</v>
      </c>
      <c r="X23" s="1">
        <v>8000</v>
      </c>
      <c r="Y23" s="1">
        <v>30</v>
      </c>
      <c r="Z23" s="438">
        <f t="shared" si="0"/>
        <v>0.88957844095478944</v>
      </c>
      <c r="AA23" s="12" t="s">
        <v>191</v>
      </c>
      <c r="AS23" s="6"/>
      <c r="AT23" s="6"/>
      <c r="AU23" s="6"/>
      <c r="AV23" s="6"/>
      <c r="AW23" s="6"/>
      <c r="AX23" s="6"/>
      <c r="AY23" s="6"/>
      <c r="AZ23" s="6"/>
    </row>
    <row r="24" spans="1:52" ht="30" customHeight="1" x14ac:dyDescent="0.25">
      <c r="B24" s="574" t="s">
        <v>277</v>
      </c>
      <c r="C24" s="19"/>
      <c r="D24" s="20"/>
      <c r="E24" s="19"/>
      <c r="F24" s="21"/>
      <c r="G24" s="477" t="s">
        <v>386</v>
      </c>
      <c r="H24" s="23"/>
      <c r="I24" s="19"/>
      <c r="J24" s="45"/>
      <c r="M24" s="27"/>
      <c r="N24" s="189" t="s">
        <v>170</v>
      </c>
      <c r="O24" s="1" t="s">
        <v>139</v>
      </c>
      <c r="P24" s="1" t="s">
        <v>103</v>
      </c>
      <c r="Q24" s="1">
        <v>27129360</v>
      </c>
      <c r="R24" s="1" t="s">
        <v>120</v>
      </c>
      <c r="S24" s="428" t="s">
        <v>380</v>
      </c>
      <c r="T24" s="429">
        <v>43228</v>
      </c>
      <c r="U24" s="1">
        <v>2000</v>
      </c>
      <c r="V24" s="428">
        <v>1.1000000000000001</v>
      </c>
      <c r="W24" s="192">
        <v>1</v>
      </c>
      <c r="X24" s="1">
        <v>8000</v>
      </c>
      <c r="Y24" s="1">
        <v>30</v>
      </c>
      <c r="Z24" s="438">
        <f t="shared" si="0"/>
        <v>0.88957844095478944</v>
      </c>
      <c r="AA24" s="12" t="s">
        <v>191</v>
      </c>
      <c r="AS24" s="6"/>
      <c r="AT24" s="6"/>
      <c r="AU24" s="6"/>
      <c r="AV24" s="6"/>
      <c r="AW24" s="6"/>
      <c r="AX24" s="6"/>
      <c r="AY24" s="6"/>
      <c r="AZ24" s="6"/>
    </row>
    <row r="25" spans="1:52" ht="30" customHeight="1" x14ac:dyDescent="0.25">
      <c r="B25" s="575" t="s">
        <v>278</v>
      </c>
      <c r="C25" s="19"/>
      <c r="D25" s="20"/>
      <c r="E25" s="19"/>
      <c r="F25" s="21"/>
      <c r="G25" s="477" t="s">
        <v>386</v>
      </c>
      <c r="H25" s="23"/>
      <c r="I25" s="19"/>
      <c r="J25" s="45"/>
      <c r="M25" s="27"/>
      <c r="N25" s="453" t="s">
        <v>171</v>
      </c>
      <c r="O25" s="451" t="s">
        <v>139</v>
      </c>
      <c r="P25" s="451" t="s">
        <v>103</v>
      </c>
      <c r="Q25" s="451">
        <v>27129360</v>
      </c>
      <c r="R25" s="451" t="s">
        <v>121</v>
      </c>
      <c r="S25" s="428" t="s">
        <v>380</v>
      </c>
      <c r="T25" s="429">
        <v>43228</v>
      </c>
      <c r="U25" s="451">
        <v>2000</v>
      </c>
      <c r="V25" s="428">
        <v>1</v>
      </c>
      <c r="W25" s="454">
        <v>1</v>
      </c>
      <c r="X25" s="451">
        <v>8000</v>
      </c>
      <c r="Y25" s="451">
        <v>30</v>
      </c>
      <c r="Z25" s="438">
        <f t="shared" si="0"/>
        <v>0.88957844095478944</v>
      </c>
      <c r="AA25" s="455" t="s">
        <v>191</v>
      </c>
      <c r="AS25" s="6"/>
      <c r="AT25" s="6"/>
      <c r="AU25" s="6"/>
      <c r="AV25" s="6"/>
      <c r="AW25" s="6"/>
      <c r="AX25" s="6"/>
      <c r="AY25" s="6"/>
      <c r="AZ25" s="6"/>
    </row>
    <row r="26" spans="1:52" ht="30" customHeight="1" x14ac:dyDescent="0.25">
      <c r="B26" s="575" t="s">
        <v>279</v>
      </c>
      <c r="C26" s="19"/>
      <c r="D26" s="20"/>
      <c r="E26" s="19"/>
      <c r="F26" s="21"/>
      <c r="G26" s="477" t="s">
        <v>386</v>
      </c>
      <c r="H26" s="23"/>
      <c r="I26" s="19"/>
      <c r="J26" s="45"/>
      <c r="M26" s="10"/>
      <c r="N26" s="453" t="s">
        <v>172</v>
      </c>
      <c r="O26" s="451" t="s">
        <v>139</v>
      </c>
      <c r="P26" s="451" t="s">
        <v>103</v>
      </c>
      <c r="Q26" s="451">
        <v>27129360</v>
      </c>
      <c r="R26" s="451" t="s">
        <v>122</v>
      </c>
      <c r="S26" s="428" t="s">
        <v>380</v>
      </c>
      <c r="T26" s="429">
        <v>43228</v>
      </c>
      <c r="U26" s="451">
        <v>5000</v>
      </c>
      <c r="V26" s="428">
        <v>3.5</v>
      </c>
      <c r="W26" s="451">
        <v>2.5</v>
      </c>
      <c r="X26" s="451">
        <v>8000</v>
      </c>
      <c r="Y26" s="451">
        <v>30</v>
      </c>
      <c r="Z26" s="438">
        <f t="shared" si="0"/>
        <v>0.88957844095478944</v>
      </c>
      <c r="AA26" s="455" t="s">
        <v>191</v>
      </c>
      <c r="AS26" s="6"/>
      <c r="AT26" s="6"/>
      <c r="AU26" s="6"/>
      <c r="AV26" s="6"/>
      <c r="AW26" s="6"/>
      <c r="AX26" s="6"/>
      <c r="AY26" s="6"/>
      <c r="AZ26" s="6"/>
    </row>
    <row r="27" spans="1:52" ht="30" customHeight="1" thickBot="1" x14ac:dyDescent="0.3">
      <c r="B27" s="56"/>
      <c r="C27" s="11"/>
      <c r="D27" s="23"/>
      <c r="E27" s="11"/>
      <c r="F27" s="11"/>
      <c r="G27" s="478"/>
      <c r="H27" s="23"/>
      <c r="I27" s="11"/>
      <c r="J27" s="45"/>
      <c r="M27" s="10"/>
      <c r="N27" s="456" t="s">
        <v>173</v>
      </c>
      <c r="O27" s="457" t="s">
        <v>139</v>
      </c>
      <c r="P27" s="457" t="s">
        <v>103</v>
      </c>
      <c r="Q27" s="457">
        <v>27129360</v>
      </c>
      <c r="R27" s="457" t="s">
        <v>123</v>
      </c>
      <c r="S27" s="430" t="s">
        <v>380</v>
      </c>
      <c r="T27" s="431">
        <v>43228</v>
      </c>
      <c r="U27" s="457">
        <v>10000</v>
      </c>
      <c r="V27" s="430">
        <v>8.1999999999999993</v>
      </c>
      <c r="W27" s="458">
        <v>5</v>
      </c>
      <c r="X27" s="457">
        <v>8000</v>
      </c>
      <c r="Y27" s="457">
        <v>30</v>
      </c>
      <c r="Z27" s="439">
        <f t="shared" si="0"/>
        <v>0.88957844095478944</v>
      </c>
      <c r="AA27" s="459" t="s">
        <v>191</v>
      </c>
      <c r="AS27" s="6"/>
      <c r="AT27" s="6"/>
      <c r="AU27" s="6"/>
      <c r="AV27" s="6"/>
      <c r="AW27" s="6"/>
      <c r="AX27" s="10"/>
      <c r="AY27" s="6"/>
      <c r="AZ27" s="6"/>
    </row>
    <row r="28" spans="1:52" ht="30" customHeight="1" thickBot="1" x14ac:dyDescent="0.3">
      <c r="B28" s="57"/>
      <c r="C28" s="28"/>
      <c r="D28" s="29"/>
      <c r="E28" s="28"/>
      <c r="F28" s="28"/>
      <c r="G28" s="479"/>
      <c r="H28" s="29"/>
      <c r="I28" s="28"/>
      <c r="J28" s="30"/>
      <c r="M28" s="10"/>
      <c r="N28" s="326" t="s">
        <v>174</v>
      </c>
      <c r="O28" s="327" t="s">
        <v>140</v>
      </c>
      <c r="P28" s="327" t="s">
        <v>124</v>
      </c>
      <c r="Q28" s="327">
        <v>11119467</v>
      </c>
      <c r="R28" s="327">
        <v>10</v>
      </c>
      <c r="S28" s="426" t="s">
        <v>381</v>
      </c>
      <c r="T28" s="427">
        <v>43234</v>
      </c>
      <c r="U28" s="327">
        <v>10000</v>
      </c>
      <c r="V28" s="426">
        <v>7</v>
      </c>
      <c r="W28" s="327">
        <v>16</v>
      </c>
      <c r="X28" s="327">
        <v>7950</v>
      </c>
      <c r="Y28" s="327">
        <v>140</v>
      </c>
      <c r="Z28" s="437">
        <f>(0.34848*((752.6+754.6)/2)-0.009024*((54.2+56.2)/2)*EXP(0.0612*((20+20.2)/2)))/(273.15+((20+20.2)/2))</f>
        <v>0.88971909362420276</v>
      </c>
      <c r="AA28" s="330" t="s">
        <v>193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31" t="s">
        <v>175</v>
      </c>
      <c r="O29" s="332" t="s">
        <v>140</v>
      </c>
      <c r="P29" s="332" t="s">
        <v>124</v>
      </c>
      <c r="Q29" s="332">
        <v>11119468</v>
      </c>
      <c r="R29" s="332">
        <v>20</v>
      </c>
      <c r="S29" s="430" t="s">
        <v>382</v>
      </c>
      <c r="T29" s="431">
        <v>43230</v>
      </c>
      <c r="U29" s="332">
        <v>20000</v>
      </c>
      <c r="V29" s="430">
        <v>0</v>
      </c>
      <c r="W29" s="332">
        <v>30</v>
      </c>
      <c r="X29" s="332">
        <v>7950</v>
      </c>
      <c r="Y29" s="332">
        <v>140</v>
      </c>
      <c r="Z29" s="447">
        <f>(0.34848*((753.6+753.8)/2)-0.009024*((49.3+49.6)/2)*EXP(0.0612*((21.3+21.4)/2)))/(273.15+((21.3+21.4)/2))</f>
        <v>0.88625169920254576</v>
      </c>
      <c r="AA29" s="335" t="s">
        <v>194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449" t="s">
        <v>141</v>
      </c>
      <c r="O30" s="450" t="s">
        <v>140</v>
      </c>
      <c r="P30" s="450" t="s">
        <v>124</v>
      </c>
      <c r="Q30" s="450">
        <v>11119515</v>
      </c>
      <c r="R30" s="450">
        <v>1</v>
      </c>
      <c r="S30" s="428" t="s">
        <v>384</v>
      </c>
      <c r="T30" s="444">
        <v>43252</v>
      </c>
      <c r="U30" s="450">
        <v>1</v>
      </c>
      <c r="V30" s="426">
        <v>0.04</v>
      </c>
      <c r="W30" s="450">
        <v>0.03</v>
      </c>
      <c r="X30" s="450">
        <v>7950</v>
      </c>
      <c r="Y30" s="450">
        <v>140</v>
      </c>
      <c r="Z30" s="437">
        <f t="shared" ref="Z30:Z45" si="1">(0.34848*((750.7+754.5)/2)-0.009024*((52.2+58.7)/2)*EXP(0.0612*((20+20.6)/2)))/(273.15+((20+20.6)/2))</f>
        <v>0.88782702273489045</v>
      </c>
      <c r="AA30" s="452" t="s">
        <v>192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9" t="s">
        <v>142</v>
      </c>
      <c r="O31" s="1" t="s">
        <v>140</v>
      </c>
      <c r="P31" s="1" t="s">
        <v>124</v>
      </c>
      <c r="Q31" s="1">
        <v>11119515</v>
      </c>
      <c r="R31" s="1">
        <v>2</v>
      </c>
      <c r="S31" s="428" t="s">
        <v>384</v>
      </c>
      <c r="T31" s="429">
        <v>43252</v>
      </c>
      <c r="U31" s="1">
        <v>2</v>
      </c>
      <c r="V31" s="428">
        <v>0.04</v>
      </c>
      <c r="W31" s="1">
        <v>0.04</v>
      </c>
      <c r="X31" s="1">
        <v>7950</v>
      </c>
      <c r="Y31" s="1">
        <v>140</v>
      </c>
      <c r="Z31" s="438">
        <f t="shared" si="1"/>
        <v>0.88782702273489045</v>
      </c>
      <c r="AA31" s="12" t="s">
        <v>192</v>
      </c>
      <c r="AQ31" s="27"/>
      <c r="AR31" s="6"/>
      <c r="AS31" s="6"/>
      <c r="AT31" s="6"/>
      <c r="AU31" s="6"/>
      <c r="AV31" s="6"/>
      <c r="AW31" s="6"/>
      <c r="AX31" s="27"/>
      <c r="AY31" s="6"/>
      <c r="AZ31" s="6"/>
    </row>
    <row r="32" spans="1:52" ht="30" customHeight="1" x14ac:dyDescent="0.25">
      <c r="A32" s="6"/>
      <c r="B32" s="740" t="s">
        <v>257</v>
      </c>
      <c r="C32" s="741"/>
      <c r="D32" s="741"/>
      <c r="E32" s="741"/>
      <c r="F32" s="741"/>
      <c r="G32" s="741"/>
      <c r="H32" s="741"/>
      <c r="I32" s="741"/>
      <c r="J32" s="742"/>
      <c r="L32" s="10"/>
      <c r="M32" s="10"/>
      <c r="N32" s="189" t="s">
        <v>143</v>
      </c>
      <c r="O32" s="1" t="s">
        <v>140</v>
      </c>
      <c r="P32" s="1" t="s">
        <v>124</v>
      </c>
      <c r="Q32" s="1">
        <v>11119515</v>
      </c>
      <c r="R32" s="1" t="s">
        <v>125</v>
      </c>
      <c r="S32" s="428" t="s">
        <v>384</v>
      </c>
      <c r="T32" s="429">
        <v>43252</v>
      </c>
      <c r="U32" s="1">
        <v>2</v>
      </c>
      <c r="V32" s="428">
        <v>0.06</v>
      </c>
      <c r="W32" s="1">
        <v>0.04</v>
      </c>
      <c r="X32" s="1">
        <v>7950</v>
      </c>
      <c r="Y32" s="1">
        <v>140</v>
      </c>
      <c r="Z32" s="438">
        <f t="shared" si="1"/>
        <v>0.88782702273489045</v>
      </c>
      <c r="AA32" s="12" t="str">
        <f>AA31</f>
        <v>M-002</v>
      </c>
      <c r="AR32" s="6"/>
      <c r="AS32" s="6"/>
      <c r="AT32" s="6"/>
      <c r="AU32" s="6"/>
      <c r="AV32" s="6"/>
      <c r="AW32" s="6"/>
      <c r="AX32" s="27"/>
      <c r="AY32" s="6"/>
      <c r="AZ32" s="6"/>
    </row>
    <row r="33" spans="1:52" ht="30" customHeight="1" thickBot="1" x14ac:dyDescent="0.3">
      <c r="A33" s="6"/>
      <c r="B33" s="743"/>
      <c r="C33" s="744"/>
      <c r="D33" s="744"/>
      <c r="E33" s="744"/>
      <c r="F33" s="744"/>
      <c r="G33" s="744"/>
      <c r="H33" s="744"/>
      <c r="I33" s="744"/>
      <c r="J33" s="745"/>
      <c r="L33" s="10"/>
      <c r="M33" s="10"/>
      <c r="N33" s="189" t="s">
        <v>144</v>
      </c>
      <c r="O33" s="1" t="s">
        <v>140</v>
      </c>
      <c r="P33" s="1" t="s">
        <v>124</v>
      </c>
      <c r="Q33" s="1">
        <v>11119515</v>
      </c>
      <c r="R33" s="1">
        <v>5</v>
      </c>
      <c r="S33" s="428" t="s">
        <v>384</v>
      </c>
      <c r="T33" s="429">
        <v>43252</v>
      </c>
      <c r="U33" s="1">
        <v>5</v>
      </c>
      <c r="V33" s="446">
        <v>0.01</v>
      </c>
      <c r="W33" s="1">
        <v>0.05</v>
      </c>
      <c r="X33" s="1">
        <v>7950</v>
      </c>
      <c r="Y33" s="1">
        <v>140</v>
      </c>
      <c r="Z33" s="438">
        <f t="shared" si="1"/>
        <v>0.88782702273489045</v>
      </c>
      <c r="AA33" s="12" t="s">
        <v>192</v>
      </c>
      <c r="AR33" s="6"/>
      <c r="AS33" s="6"/>
      <c r="AT33" s="6"/>
      <c r="AU33" s="6"/>
      <c r="AV33" s="6"/>
      <c r="AW33" s="6"/>
      <c r="AX33" s="27"/>
      <c r="AY33" s="6"/>
      <c r="AZ33" s="6"/>
    </row>
    <row r="34" spans="1:52" ht="30" customHeight="1" x14ac:dyDescent="0.25">
      <c r="A34" s="6"/>
      <c r="B34" s="717" t="s">
        <v>4</v>
      </c>
      <c r="C34" s="723" t="s">
        <v>34</v>
      </c>
      <c r="D34" s="723" t="s">
        <v>20</v>
      </c>
      <c r="E34" s="723" t="s">
        <v>35</v>
      </c>
      <c r="F34" s="723" t="s">
        <v>36</v>
      </c>
      <c r="G34" s="723" t="s">
        <v>250</v>
      </c>
      <c r="H34" s="723" t="s">
        <v>251</v>
      </c>
      <c r="I34" s="723" t="s">
        <v>393</v>
      </c>
      <c r="J34" s="725" t="s">
        <v>392</v>
      </c>
      <c r="K34" s="727"/>
      <c r="L34" s="10"/>
      <c r="M34" s="10"/>
      <c r="N34" s="189" t="s">
        <v>145</v>
      </c>
      <c r="O34" s="1" t="s">
        <v>140</v>
      </c>
      <c r="P34" s="1" t="s">
        <v>124</v>
      </c>
      <c r="Q34" s="1">
        <v>11119515</v>
      </c>
      <c r="R34" s="1">
        <v>10</v>
      </c>
      <c r="S34" s="428" t="s">
        <v>384</v>
      </c>
      <c r="T34" s="429">
        <v>43252</v>
      </c>
      <c r="U34" s="1">
        <v>10</v>
      </c>
      <c r="V34" s="428">
        <v>7.0000000000000007E-2</v>
      </c>
      <c r="W34" s="1">
        <v>0.06</v>
      </c>
      <c r="X34" s="1">
        <v>7950</v>
      </c>
      <c r="Y34" s="1">
        <v>140</v>
      </c>
      <c r="Z34" s="438">
        <f t="shared" si="1"/>
        <v>0.88782702273489045</v>
      </c>
      <c r="AA34" s="12" t="s">
        <v>192</v>
      </c>
      <c r="AR34" s="6"/>
      <c r="AS34" s="6"/>
      <c r="AT34" s="6"/>
      <c r="AU34" s="6"/>
      <c r="AV34" s="6"/>
      <c r="AW34" s="6"/>
      <c r="AX34" s="10"/>
      <c r="AY34" s="6"/>
      <c r="AZ34" s="6"/>
    </row>
    <row r="35" spans="1:52" ht="30" customHeight="1" thickBot="1" x14ac:dyDescent="0.3">
      <c r="A35" s="6"/>
      <c r="B35" s="718"/>
      <c r="C35" s="724"/>
      <c r="D35" s="724"/>
      <c r="E35" s="724"/>
      <c r="F35" s="724"/>
      <c r="G35" s="724"/>
      <c r="H35" s="724"/>
      <c r="I35" s="724"/>
      <c r="J35" s="726"/>
      <c r="K35" s="727"/>
      <c r="L35" s="10"/>
      <c r="M35" s="10"/>
      <c r="N35" s="189" t="s">
        <v>146</v>
      </c>
      <c r="O35" s="1" t="s">
        <v>140</v>
      </c>
      <c r="P35" s="1" t="s">
        <v>124</v>
      </c>
      <c r="Q35" s="1">
        <v>11119515</v>
      </c>
      <c r="R35" s="1">
        <v>20</v>
      </c>
      <c r="S35" s="428" t="s">
        <v>384</v>
      </c>
      <c r="T35" s="429">
        <v>43252</v>
      </c>
      <c r="U35" s="1">
        <v>20</v>
      </c>
      <c r="V35" s="428">
        <v>0.08</v>
      </c>
      <c r="W35" s="1">
        <v>0.08</v>
      </c>
      <c r="X35" s="1">
        <v>7950</v>
      </c>
      <c r="Y35" s="1">
        <v>140</v>
      </c>
      <c r="Z35" s="438">
        <f t="shared" si="1"/>
        <v>0.88782702273489045</v>
      </c>
      <c r="AA35" s="12" t="str">
        <f>AA34</f>
        <v>M-002</v>
      </c>
      <c r="AR35" s="6"/>
      <c r="AS35" s="6"/>
      <c r="AT35" s="6"/>
      <c r="AU35" s="6"/>
      <c r="AV35" s="6"/>
      <c r="AW35" s="6"/>
      <c r="AX35" s="10"/>
      <c r="AY35" s="6"/>
      <c r="AZ35" s="6"/>
    </row>
    <row r="36" spans="1:52" ht="30" customHeight="1" x14ac:dyDescent="0.25">
      <c r="A36" s="6"/>
      <c r="B36" s="346"/>
      <c r="C36" s="347"/>
      <c r="D36" s="347"/>
      <c r="E36" s="347"/>
      <c r="F36" s="347"/>
      <c r="G36" s="347"/>
      <c r="H36" s="347"/>
      <c r="I36" s="347"/>
      <c r="J36" s="348"/>
      <c r="K36" s="38"/>
      <c r="L36" s="10"/>
      <c r="M36" s="10"/>
      <c r="N36" s="189" t="s">
        <v>147</v>
      </c>
      <c r="O36" s="1" t="s">
        <v>140</v>
      </c>
      <c r="P36" s="1" t="s">
        <v>124</v>
      </c>
      <c r="Q36" s="1">
        <v>11119515</v>
      </c>
      <c r="R36" s="1" t="s">
        <v>126</v>
      </c>
      <c r="S36" s="428" t="s">
        <v>384</v>
      </c>
      <c r="T36" s="429">
        <v>43252</v>
      </c>
      <c r="U36" s="1">
        <v>20</v>
      </c>
      <c r="V36" s="428">
        <v>7.0000000000000007E-2</v>
      </c>
      <c r="W36" s="1">
        <v>0.08</v>
      </c>
      <c r="X36" s="1">
        <v>7950</v>
      </c>
      <c r="Y36" s="1">
        <v>140</v>
      </c>
      <c r="Z36" s="438">
        <f t="shared" si="1"/>
        <v>0.88782702273489045</v>
      </c>
      <c r="AA36" s="12" t="s">
        <v>192</v>
      </c>
      <c r="AR36" s="6"/>
      <c r="AS36" s="6"/>
      <c r="AT36" s="6"/>
      <c r="AU36" s="6"/>
      <c r="AV36" s="6"/>
      <c r="AW36" s="6"/>
      <c r="AX36" s="10"/>
      <c r="AY36" s="6"/>
      <c r="AZ36" s="6"/>
    </row>
    <row r="37" spans="1:52" ht="30" customHeight="1" x14ac:dyDescent="0.25">
      <c r="A37" s="6"/>
      <c r="B37" s="55" t="s">
        <v>264</v>
      </c>
      <c r="C37" s="17"/>
      <c r="D37" s="16"/>
      <c r="E37" s="18"/>
      <c r="F37" s="18"/>
      <c r="G37" s="18">
        <v>1</v>
      </c>
      <c r="H37" s="18">
        <v>7950</v>
      </c>
      <c r="I37" s="18">
        <v>140</v>
      </c>
      <c r="J37" s="36"/>
      <c r="K37" s="39"/>
      <c r="L37" s="10"/>
      <c r="M37" s="10"/>
      <c r="N37" s="189" t="s">
        <v>148</v>
      </c>
      <c r="O37" s="1" t="s">
        <v>140</v>
      </c>
      <c r="P37" s="1" t="s">
        <v>124</v>
      </c>
      <c r="Q37" s="1">
        <v>11119515</v>
      </c>
      <c r="R37" s="1">
        <v>50</v>
      </c>
      <c r="S37" s="428" t="s">
        <v>384</v>
      </c>
      <c r="T37" s="429">
        <v>43252</v>
      </c>
      <c r="U37" s="1">
        <v>50</v>
      </c>
      <c r="V37" s="428">
        <v>0.13</v>
      </c>
      <c r="W37" s="208">
        <v>0.1</v>
      </c>
      <c r="X37" s="1">
        <v>7950</v>
      </c>
      <c r="Y37" s="1">
        <v>140</v>
      </c>
      <c r="Z37" s="438">
        <f t="shared" si="1"/>
        <v>0.88782702273489045</v>
      </c>
      <c r="AA37" s="12" t="s">
        <v>192</v>
      </c>
      <c r="AR37" s="6"/>
      <c r="AS37" s="6"/>
      <c r="AT37" s="6"/>
      <c r="AU37" s="6"/>
      <c r="AV37" s="6"/>
      <c r="AW37" s="6"/>
      <c r="AX37" s="10"/>
      <c r="AY37" s="6"/>
      <c r="AZ37" s="6"/>
    </row>
    <row r="38" spans="1:52" ht="30" customHeight="1" x14ac:dyDescent="0.25">
      <c r="A38" s="6"/>
      <c r="B38" s="55" t="s">
        <v>265</v>
      </c>
      <c r="C38" s="17"/>
      <c r="D38" s="16"/>
      <c r="E38" s="18"/>
      <c r="F38" s="18"/>
      <c r="G38" s="18">
        <v>2</v>
      </c>
      <c r="H38" s="18">
        <v>7950</v>
      </c>
      <c r="I38" s="18">
        <v>140</v>
      </c>
      <c r="J38" s="36"/>
      <c r="K38" s="38"/>
      <c r="L38" s="10"/>
      <c r="M38" s="10"/>
      <c r="N38" s="189" t="s">
        <v>149</v>
      </c>
      <c r="O38" s="1" t="s">
        <v>140</v>
      </c>
      <c r="P38" s="1" t="s">
        <v>124</v>
      </c>
      <c r="Q38" s="1">
        <v>11119515</v>
      </c>
      <c r="R38" s="1">
        <v>100</v>
      </c>
      <c r="S38" s="428" t="s">
        <v>384</v>
      </c>
      <c r="T38" s="429">
        <v>43252</v>
      </c>
      <c r="U38" s="1">
        <v>100</v>
      </c>
      <c r="V38" s="428">
        <v>0.14000000000000001</v>
      </c>
      <c r="W38" s="1">
        <v>0.16</v>
      </c>
      <c r="X38" s="1">
        <v>7950</v>
      </c>
      <c r="Y38" s="1">
        <v>140</v>
      </c>
      <c r="Z38" s="438">
        <f t="shared" si="1"/>
        <v>0.88782702273489045</v>
      </c>
      <c r="AA38" s="12" t="str">
        <f>AA37</f>
        <v>M-002</v>
      </c>
      <c r="AR38" s="6"/>
      <c r="AS38" s="6"/>
      <c r="AT38" s="6"/>
      <c r="AU38" s="6"/>
      <c r="AV38" s="6"/>
      <c r="AW38" s="6"/>
      <c r="AX38" s="10"/>
      <c r="AY38" s="6"/>
      <c r="AZ38" s="6"/>
    </row>
    <row r="39" spans="1:52" ht="30" customHeight="1" x14ac:dyDescent="0.25">
      <c r="A39" s="6"/>
      <c r="B39" s="55" t="s">
        <v>266</v>
      </c>
      <c r="C39" s="17"/>
      <c r="D39" s="16"/>
      <c r="E39" s="18"/>
      <c r="F39" s="18"/>
      <c r="G39" s="18">
        <v>2</v>
      </c>
      <c r="H39" s="18">
        <v>7950</v>
      </c>
      <c r="I39" s="18">
        <v>140</v>
      </c>
      <c r="J39" s="36"/>
      <c r="K39" s="38"/>
      <c r="L39" s="10"/>
      <c r="M39" s="10"/>
      <c r="N39" s="189" t="s">
        <v>150</v>
      </c>
      <c r="O39" s="1" t="s">
        <v>140</v>
      </c>
      <c r="P39" s="1" t="s">
        <v>124</v>
      </c>
      <c r="Q39" s="1">
        <v>11119515</v>
      </c>
      <c r="R39" s="1">
        <v>200</v>
      </c>
      <c r="S39" s="428" t="s">
        <v>384</v>
      </c>
      <c r="T39" s="429">
        <v>43252</v>
      </c>
      <c r="U39" s="1">
        <v>200</v>
      </c>
      <c r="V39" s="428">
        <v>0.3</v>
      </c>
      <c r="W39" s="1">
        <v>0.3</v>
      </c>
      <c r="X39" s="1">
        <v>7950</v>
      </c>
      <c r="Y39" s="1">
        <v>140</v>
      </c>
      <c r="Z39" s="438">
        <f t="shared" si="1"/>
        <v>0.88782702273489045</v>
      </c>
      <c r="AA39" s="12" t="s">
        <v>192</v>
      </c>
      <c r="AR39" s="6"/>
      <c r="AS39" s="6"/>
      <c r="AT39" s="6"/>
      <c r="AU39" s="6"/>
      <c r="AV39" s="6"/>
      <c r="AW39" s="6"/>
      <c r="AX39" s="10"/>
      <c r="AY39" s="6"/>
      <c r="AZ39" s="6"/>
    </row>
    <row r="40" spans="1:52" ht="30" customHeight="1" x14ac:dyDescent="0.25">
      <c r="A40" s="6"/>
      <c r="B40" s="55" t="s">
        <v>267</v>
      </c>
      <c r="C40" s="17"/>
      <c r="D40" s="16"/>
      <c r="E40" s="18"/>
      <c r="F40" s="18"/>
      <c r="G40" s="18">
        <v>5</v>
      </c>
      <c r="H40" s="18">
        <v>7950</v>
      </c>
      <c r="I40" s="18">
        <v>140</v>
      </c>
      <c r="J40" s="36"/>
      <c r="K40" s="38"/>
      <c r="L40" s="10"/>
      <c r="M40" s="10"/>
      <c r="N40" s="189" t="s">
        <v>151</v>
      </c>
      <c r="O40" s="1" t="s">
        <v>140</v>
      </c>
      <c r="P40" s="1" t="s">
        <v>124</v>
      </c>
      <c r="Q40" s="1">
        <v>11119515</v>
      </c>
      <c r="R40" s="1" t="s">
        <v>127</v>
      </c>
      <c r="S40" s="428" t="s">
        <v>384</v>
      </c>
      <c r="T40" s="429">
        <v>43252</v>
      </c>
      <c r="U40" s="1">
        <v>200</v>
      </c>
      <c r="V40" s="428">
        <v>0.2</v>
      </c>
      <c r="W40" s="1">
        <v>0.3</v>
      </c>
      <c r="X40" s="1">
        <v>7950</v>
      </c>
      <c r="Y40" s="1">
        <v>140</v>
      </c>
      <c r="Z40" s="438">
        <f t="shared" si="1"/>
        <v>0.88782702273489045</v>
      </c>
      <c r="AA40" s="12" t="s">
        <v>192</v>
      </c>
      <c r="AR40" s="6"/>
      <c r="AS40" s="6"/>
      <c r="AT40" s="6"/>
      <c r="AU40" s="6"/>
      <c r="AV40" s="6"/>
      <c r="AW40" s="6"/>
      <c r="AX40" s="10"/>
      <c r="AY40" s="6"/>
      <c r="AZ40" s="6"/>
    </row>
    <row r="41" spans="1:52" ht="30" customHeight="1" x14ac:dyDescent="0.25">
      <c r="A41" s="6"/>
      <c r="B41" s="55" t="s">
        <v>268</v>
      </c>
      <c r="C41" s="17"/>
      <c r="D41" s="16"/>
      <c r="E41" s="18"/>
      <c r="F41" s="18"/>
      <c r="G41" s="18">
        <v>10</v>
      </c>
      <c r="H41" s="18">
        <v>7950</v>
      </c>
      <c r="I41" s="18">
        <v>140</v>
      </c>
      <c r="J41" s="36"/>
      <c r="K41" s="38"/>
      <c r="L41" s="10"/>
      <c r="M41" s="10"/>
      <c r="N41" s="189" t="s">
        <v>152</v>
      </c>
      <c r="O41" s="1" t="s">
        <v>140</v>
      </c>
      <c r="P41" s="1" t="s">
        <v>124</v>
      </c>
      <c r="Q41" s="1">
        <v>11119515</v>
      </c>
      <c r="R41" s="1">
        <v>500</v>
      </c>
      <c r="S41" s="428" t="s">
        <v>384</v>
      </c>
      <c r="T41" s="429">
        <v>43252</v>
      </c>
      <c r="U41" s="1">
        <v>500</v>
      </c>
      <c r="V41" s="428">
        <v>0.8</v>
      </c>
      <c r="W41" s="1">
        <v>0.8</v>
      </c>
      <c r="X41" s="1">
        <v>7950</v>
      </c>
      <c r="Y41" s="1">
        <v>140</v>
      </c>
      <c r="Z41" s="438">
        <f t="shared" si="1"/>
        <v>0.88782702273489045</v>
      </c>
      <c r="AA41" s="12" t="str">
        <f>AA40</f>
        <v>M-002</v>
      </c>
      <c r="AR41" s="6"/>
      <c r="AS41" s="6"/>
      <c r="AT41" s="6"/>
      <c r="AU41" s="6"/>
      <c r="AV41" s="6"/>
      <c r="AW41" s="6"/>
      <c r="AX41" s="10"/>
      <c r="AY41" s="6"/>
      <c r="AZ41" s="6"/>
    </row>
    <row r="42" spans="1:52" ht="30" customHeight="1" x14ac:dyDescent="0.25">
      <c r="A42" s="6"/>
      <c r="B42" s="46" t="s">
        <v>269</v>
      </c>
      <c r="C42" s="17"/>
      <c r="D42" s="16"/>
      <c r="E42" s="18"/>
      <c r="F42" s="18"/>
      <c r="G42" s="18">
        <v>20</v>
      </c>
      <c r="H42" s="18">
        <v>7950</v>
      </c>
      <c r="I42" s="18">
        <v>140</v>
      </c>
      <c r="J42" s="36"/>
      <c r="K42" s="38"/>
      <c r="L42" s="10"/>
      <c r="M42" s="10"/>
      <c r="N42" s="189" t="s">
        <v>153</v>
      </c>
      <c r="O42" s="1" t="s">
        <v>140</v>
      </c>
      <c r="P42" s="1" t="s">
        <v>124</v>
      </c>
      <c r="Q42" s="1">
        <v>11119515</v>
      </c>
      <c r="R42" s="1">
        <v>1</v>
      </c>
      <c r="S42" s="428" t="s">
        <v>384</v>
      </c>
      <c r="T42" s="429">
        <v>43252</v>
      </c>
      <c r="U42" s="1">
        <v>1000</v>
      </c>
      <c r="V42" s="428">
        <v>1.9</v>
      </c>
      <c r="W42" s="1">
        <v>1.6</v>
      </c>
      <c r="X42" s="1">
        <v>7950</v>
      </c>
      <c r="Y42" s="1">
        <v>140</v>
      </c>
      <c r="Z42" s="438">
        <f t="shared" si="1"/>
        <v>0.88782702273489045</v>
      </c>
      <c r="AA42" s="12" t="s">
        <v>192</v>
      </c>
      <c r="AR42" s="6"/>
      <c r="AS42" s="6"/>
      <c r="AT42" s="6"/>
      <c r="AU42" s="6"/>
      <c r="AV42" s="6"/>
      <c r="AW42" s="6"/>
      <c r="AX42" s="10"/>
      <c r="AY42" s="6"/>
      <c r="AZ42" s="6"/>
    </row>
    <row r="43" spans="1:52" ht="30" customHeight="1" x14ac:dyDescent="0.25">
      <c r="A43" s="6"/>
      <c r="B43" s="47" t="s">
        <v>270</v>
      </c>
      <c r="C43" s="17"/>
      <c r="D43" s="16"/>
      <c r="E43" s="18"/>
      <c r="F43" s="18"/>
      <c r="G43" s="18">
        <v>20</v>
      </c>
      <c r="H43" s="18">
        <v>7950</v>
      </c>
      <c r="I43" s="18">
        <v>140</v>
      </c>
      <c r="J43" s="36"/>
      <c r="K43" s="38"/>
      <c r="L43" s="10"/>
      <c r="M43" s="10"/>
      <c r="N43" s="189" t="s">
        <v>154</v>
      </c>
      <c r="O43" s="1" t="s">
        <v>140</v>
      </c>
      <c r="P43" s="1" t="s">
        <v>124</v>
      </c>
      <c r="Q43" s="1">
        <v>11119515</v>
      </c>
      <c r="R43" s="1">
        <v>2</v>
      </c>
      <c r="S43" s="428" t="s">
        <v>384</v>
      </c>
      <c r="T43" s="429">
        <v>43252</v>
      </c>
      <c r="U43" s="1">
        <v>2000</v>
      </c>
      <c r="V43" s="436">
        <v>1.9</v>
      </c>
      <c r="W43" s="192">
        <v>3</v>
      </c>
      <c r="X43" s="1">
        <v>7950</v>
      </c>
      <c r="Y43" s="1">
        <v>140</v>
      </c>
      <c r="Z43" s="438">
        <f t="shared" si="1"/>
        <v>0.88782702273489045</v>
      </c>
      <c r="AA43" s="12" t="s">
        <v>192</v>
      </c>
      <c r="AR43" s="6"/>
      <c r="AS43" s="6"/>
      <c r="AT43" s="6"/>
      <c r="AU43" s="6"/>
      <c r="AV43" s="6"/>
      <c r="AW43" s="6"/>
      <c r="AX43" s="6"/>
      <c r="AY43" s="6"/>
      <c r="AZ43" s="6"/>
    </row>
    <row r="44" spans="1:52" ht="30" customHeight="1" x14ac:dyDescent="0.25">
      <c r="A44" s="6"/>
      <c r="B44" s="46" t="s">
        <v>271</v>
      </c>
      <c r="C44" s="17"/>
      <c r="D44" s="16"/>
      <c r="E44" s="18"/>
      <c r="F44" s="18"/>
      <c r="G44" s="18">
        <v>50</v>
      </c>
      <c r="H44" s="18">
        <v>7950</v>
      </c>
      <c r="I44" s="18">
        <v>140</v>
      </c>
      <c r="J44" s="36"/>
      <c r="K44" s="38"/>
      <c r="L44" s="10"/>
      <c r="M44" s="10"/>
      <c r="N44" s="189" t="s">
        <v>155</v>
      </c>
      <c r="O44" s="1" t="s">
        <v>140</v>
      </c>
      <c r="P44" s="1" t="s">
        <v>124</v>
      </c>
      <c r="Q44" s="1">
        <v>11119515</v>
      </c>
      <c r="R44" s="1" t="s">
        <v>125</v>
      </c>
      <c r="S44" s="428" t="s">
        <v>384</v>
      </c>
      <c r="T44" s="429">
        <v>43252</v>
      </c>
      <c r="U44" s="1">
        <v>2000</v>
      </c>
      <c r="V44" s="436">
        <v>2.1</v>
      </c>
      <c r="W44" s="192">
        <v>3</v>
      </c>
      <c r="X44" s="1">
        <v>7950</v>
      </c>
      <c r="Y44" s="1">
        <v>140</v>
      </c>
      <c r="Z44" s="438">
        <f t="shared" si="1"/>
        <v>0.88782702273489045</v>
      </c>
      <c r="AA44" s="12" t="str">
        <f>AA43</f>
        <v>M-002</v>
      </c>
      <c r="AR44" s="6"/>
      <c r="AS44" s="6"/>
      <c r="AT44" s="6"/>
      <c r="AU44" s="6"/>
      <c r="AV44" s="6"/>
      <c r="AW44" s="6"/>
      <c r="AX44" s="6"/>
      <c r="AY44" s="6"/>
      <c r="AZ44" s="6"/>
    </row>
    <row r="45" spans="1:52" ht="30" customHeight="1" thickBot="1" x14ac:dyDescent="0.3">
      <c r="A45" s="6"/>
      <c r="B45" s="46" t="s">
        <v>272</v>
      </c>
      <c r="C45" s="17"/>
      <c r="D45" s="16"/>
      <c r="E45" s="18"/>
      <c r="F45" s="18"/>
      <c r="G45" s="18">
        <v>100</v>
      </c>
      <c r="H45" s="18">
        <v>7950</v>
      </c>
      <c r="I45" s="18">
        <v>140</v>
      </c>
      <c r="J45" s="36"/>
      <c r="K45" s="38"/>
      <c r="L45" s="10"/>
      <c r="M45" s="10"/>
      <c r="N45" s="209" t="s">
        <v>156</v>
      </c>
      <c r="O45" s="210" t="s">
        <v>140</v>
      </c>
      <c r="P45" s="210" t="s">
        <v>124</v>
      </c>
      <c r="Q45" s="210">
        <v>11119515</v>
      </c>
      <c r="R45" s="210">
        <v>5</v>
      </c>
      <c r="S45" s="430" t="s">
        <v>384</v>
      </c>
      <c r="T45" s="445">
        <v>43252</v>
      </c>
      <c r="U45" s="210">
        <v>5000</v>
      </c>
      <c r="V45" s="430">
        <v>5.8</v>
      </c>
      <c r="W45" s="212">
        <v>8</v>
      </c>
      <c r="X45" s="210">
        <v>7950</v>
      </c>
      <c r="Y45" s="210">
        <v>140</v>
      </c>
      <c r="Z45" s="448">
        <f t="shared" si="1"/>
        <v>0.88782702273489045</v>
      </c>
      <c r="AA45" s="214" t="s">
        <v>192</v>
      </c>
      <c r="AR45" s="6"/>
      <c r="AS45" s="6"/>
      <c r="AT45" s="6"/>
      <c r="AU45" s="6"/>
      <c r="AV45" s="6"/>
      <c r="AW45" s="6"/>
      <c r="AX45" s="6"/>
      <c r="AY45" s="6"/>
      <c r="AZ45" s="6"/>
    </row>
    <row r="46" spans="1:52" ht="30" customHeight="1" x14ac:dyDescent="0.25">
      <c r="A46" s="6"/>
      <c r="B46" s="46" t="s">
        <v>273</v>
      </c>
      <c r="C46" s="17"/>
      <c r="D46" s="16"/>
      <c r="E46" s="18"/>
      <c r="F46" s="18"/>
      <c r="G46" s="18">
        <v>200</v>
      </c>
      <c r="H46" s="18">
        <v>7950</v>
      </c>
      <c r="I46" s="18">
        <v>140</v>
      </c>
      <c r="J46" s="36"/>
      <c r="K46" s="38"/>
      <c r="L46" s="10"/>
      <c r="M46" s="10"/>
      <c r="N46" s="320" t="s">
        <v>244</v>
      </c>
      <c r="O46" s="321" t="s">
        <v>140</v>
      </c>
      <c r="P46" s="321" t="s">
        <v>128</v>
      </c>
      <c r="Q46" s="321" t="s">
        <v>136</v>
      </c>
      <c r="R46" s="321" t="s">
        <v>135</v>
      </c>
      <c r="S46" s="426" t="s">
        <v>383</v>
      </c>
      <c r="T46" s="427">
        <v>43228</v>
      </c>
      <c r="U46" s="321">
        <v>1</v>
      </c>
      <c r="V46" s="426">
        <v>0.04</v>
      </c>
      <c r="W46" s="321">
        <v>3.3000000000000002E-2</v>
      </c>
      <c r="X46" s="321">
        <v>7950</v>
      </c>
      <c r="Y46" s="321">
        <v>140</v>
      </c>
      <c r="Z46" s="437">
        <f t="shared" ref="Z46:Z61" si="2">(0.34848*((751.2+755.7)/2)-0.009024*((48.4+57.9)/2)*EXP(0.0612*((19.5+20.7)/2)))/(273.15+((19.5+20.7)/2))</f>
        <v>0.88975669159417592</v>
      </c>
      <c r="AA46" s="323" t="s">
        <v>195</v>
      </c>
      <c r="AR46" s="6"/>
      <c r="AS46" s="6"/>
      <c r="AT46" s="6"/>
      <c r="AU46" s="6"/>
      <c r="AV46" s="6"/>
      <c r="AW46" s="6"/>
      <c r="AX46" s="6"/>
      <c r="AY46" s="6"/>
      <c r="AZ46" s="6"/>
    </row>
    <row r="47" spans="1:52" ht="30" customHeight="1" x14ac:dyDescent="0.25">
      <c r="A47" s="6"/>
      <c r="B47" s="47" t="s">
        <v>274</v>
      </c>
      <c r="C47" s="17"/>
      <c r="D47" s="16"/>
      <c r="E47" s="18"/>
      <c r="F47" s="18"/>
      <c r="G47" s="18">
        <v>200</v>
      </c>
      <c r="H47" s="18">
        <v>7950</v>
      </c>
      <c r="I47" s="18">
        <v>140</v>
      </c>
      <c r="J47" s="36"/>
      <c r="K47" s="38"/>
      <c r="L47" s="10"/>
      <c r="M47" s="10"/>
      <c r="N47" s="189" t="s">
        <v>245</v>
      </c>
      <c r="O47" s="1" t="s">
        <v>140</v>
      </c>
      <c r="P47" s="1" t="s">
        <v>128</v>
      </c>
      <c r="Q47" s="1" t="s">
        <v>136</v>
      </c>
      <c r="R47" s="1" t="s">
        <v>135</v>
      </c>
      <c r="S47" s="428" t="s">
        <v>383</v>
      </c>
      <c r="T47" s="432">
        <v>43228</v>
      </c>
      <c r="U47" s="1">
        <v>2</v>
      </c>
      <c r="V47" s="428">
        <v>0.04</v>
      </c>
      <c r="W47" s="1">
        <v>0.04</v>
      </c>
      <c r="X47" s="1">
        <v>7950</v>
      </c>
      <c r="Y47" s="1">
        <v>140</v>
      </c>
      <c r="Z47" s="438">
        <f t="shared" si="2"/>
        <v>0.88975669159417592</v>
      </c>
      <c r="AA47" s="216" t="s">
        <v>195</v>
      </c>
      <c r="AR47" s="6"/>
      <c r="AS47" s="6"/>
      <c r="AT47" s="6"/>
      <c r="AU47" s="6"/>
      <c r="AV47" s="6"/>
      <c r="AW47" s="6"/>
      <c r="AX47" s="6"/>
      <c r="AY47" s="6"/>
      <c r="AZ47" s="6"/>
    </row>
    <row r="48" spans="1:52" ht="30" customHeight="1" x14ac:dyDescent="0.25">
      <c r="A48" s="6"/>
      <c r="B48" s="46" t="s">
        <v>275</v>
      </c>
      <c r="C48" s="17"/>
      <c r="D48" s="16"/>
      <c r="E48" s="18"/>
      <c r="F48" s="18"/>
      <c r="G48" s="18">
        <v>500</v>
      </c>
      <c r="H48" s="18">
        <v>7950</v>
      </c>
      <c r="I48" s="18">
        <v>140</v>
      </c>
      <c r="J48" s="36"/>
      <c r="K48" s="38"/>
      <c r="L48" s="10"/>
      <c r="M48" s="10"/>
      <c r="N48" s="189" t="s">
        <v>246</v>
      </c>
      <c r="O48" s="1" t="s">
        <v>140</v>
      </c>
      <c r="P48" s="1" t="s">
        <v>128</v>
      </c>
      <c r="Q48" s="1" t="s">
        <v>136</v>
      </c>
      <c r="R48" s="1" t="s">
        <v>138</v>
      </c>
      <c r="S48" s="428" t="s">
        <v>383</v>
      </c>
      <c r="T48" s="432">
        <v>43228</v>
      </c>
      <c r="U48" s="1">
        <v>2</v>
      </c>
      <c r="V48" s="428">
        <v>0.05</v>
      </c>
      <c r="W48" s="1">
        <v>0.04</v>
      </c>
      <c r="X48" s="1">
        <v>7950</v>
      </c>
      <c r="Y48" s="1">
        <v>140</v>
      </c>
      <c r="Z48" s="438">
        <f t="shared" si="2"/>
        <v>0.88975669159417592</v>
      </c>
      <c r="AA48" s="216" t="s">
        <v>195</v>
      </c>
      <c r="AR48" s="6"/>
      <c r="AS48" s="6"/>
      <c r="AT48" s="6"/>
      <c r="AU48" s="6"/>
      <c r="AV48" s="6"/>
      <c r="AW48" s="6"/>
      <c r="AX48" s="6"/>
      <c r="AY48" s="6"/>
      <c r="AZ48" s="6"/>
    </row>
    <row r="49" spans="1:52" ht="30" customHeight="1" x14ac:dyDescent="0.25">
      <c r="A49" s="6"/>
      <c r="B49" s="48" t="s">
        <v>198</v>
      </c>
      <c r="C49" s="17"/>
      <c r="D49" s="16"/>
      <c r="E49" s="18"/>
      <c r="F49" s="18"/>
      <c r="G49" s="18">
        <v>1000</v>
      </c>
      <c r="H49" s="18">
        <v>7950</v>
      </c>
      <c r="I49" s="18">
        <v>140</v>
      </c>
      <c r="J49" s="36"/>
      <c r="K49" s="38"/>
      <c r="L49" s="10"/>
      <c r="M49" s="10"/>
      <c r="N49" s="189" t="s">
        <v>218</v>
      </c>
      <c r="O49" s="1" t="s">
        <v>140</v>
      </c>
      <c r="P49" s="1" t="s">
        <v>128</v>
      </c>
      <c r="Q49" s="1" t="s">
        <v>136</v>
      </c>
      <c r="R49" s="1" t="s">
        <v>135</v>
      </c>
      <c r="S49" s="428" t="s">
        <v>383</v>
      </c>
      <c r="T49" s="432">
        <v>43228</v>
      </c>
      <c r="U49" s="1">
        <v>5</v>
      </c>
      <c r="V49" s="428">
        <v>7.0000000000000007E-2</v>
      </c>
      <c r="W49" s="1">
        <v>5.2999999999999999E-2</v>
      </c>
      <c r="X49" s="1">
        <v>7840</v>
      </c>
      <c r="Y49" s="1">
        <v>140</v>
      </c>
      <c r="Z49" s="438">
        <f t="shared" si="2"/>
        <v>0.88975669159417592</v>
      </c>
      <c r="AA49" s="216" t="s">
        <v>195</v>
      </c>
      <c r="AR49" s="6"/>
      <c r="AS49" s="6"/>
      <c r="AT49" s="6"/>
      <c r="AU49" s="6"/>
      <c r="AV49" s="6"/>
      <c r="AW49" s="6"/>
      <c r="AX49" s="6"/>
      <c r="AY49" s="6"/>
      <c r="AZ49" s="6"/>
    </row>
    <row r="50" spans="1:52" ht="30" customHeight="1" x14ac:dyDescent="0.25">
      <c r="A50" s="6"/>
      <c r="B50" s="49" t="s">
        <v>199</v>
      </c>
      <c r="C50" s="17"/>
      <c r="D50" s="16"/>
      <c r="E50" s="18"/>
      <c r="F50" s="18"/>
      <c r="G50" s="18">
        <v>2000</v>
      </c>
      <c r="H50" s="18">
        <v>7950</v>
      </c>
      <c r="I50" s="18">
        <v>140</v>
      </c>
      <c r="J50" s="36"/>
      <c r="K50" s="38"/>
      <c r="L50" s="10"/>
      <c r="M50" s="10"/>
      <c r="N50" s="189" t="s">
        <v>219</v>
      </c>
      <c r="O50" s="1" t="s">
        <v>140</v>
      </c>
      <c r="P50" s="1" t="s">
        <v>128</v>
      </c>
      <c r="Q50" s="1" t="s">
        <v>136</v>
      </c>
      <c r="R50" s="1" t="s">
        <v>135</v>
      </c>
      <c r="S50" s="428" t="s">
        <v>383</v>
      </c>
      <c r="T50" s="432">
        <v>43228</v>
      </c>
      <c r="U50" s="1">
        <v>10</v>
      </c>
      <c r="V50" s="428">
        <v>0.09</v>
      </c>
      <c r="W50" s="1">
        <v>6.7000000000000004E-2</v>
      </c>
      <c r="X50" s="1">
        <v>7840</v>
      </c>
      <c r="Y50" s="1">
        <v>140</v>
      </c>
      <c r="Z50" s="438">
        <f t="shared" si="2"/>
        <v>0.88975669159417592</v>
      </c>
      <c r="AA50" s="216" t="s">
        <v>195</v>
      </c>
      <c r="AR50" s="6"/>
      <c r="AS50" s="6"/>
      <c r="AT50" s="6"/>
      <c r="AU50" s="6"/>
      <c r="AV50" s="6"/>
      <c r="AW50" s="6"/>
      <c r="AX50" s="6"/>
      <c r="AY50" s="6"/>
      <c r="AZ50" s="6"/>
    </row>
    <row r="51" spans="1:52" ht="30" customHeight="1" x14ac:dyDescent="0.25">
      <c r="A51" s="6"/>
      <c r="B51" s="50" t="s">
        <v>276</v>
      </c>
      <c r="C51" s="17"/>
      <c r="D51" s="16"/>
      <c r="E51" s="18"/>
      <c r="F51" s="18"/>
      <c r="G51" s="18">
        <v>2000</v>
      </c>
      <c r="H51" s="18">
        <v>7950</v>
      </c>
      <c r="I51" s="18">
        <v>140</v>
      </c>
      <c r="J51" s="36"/>
      <c r="K51" s="38"/>
      <c r="L51" s="10"/>
      <c r="M51" s="10"/>
      <c r="N51" s="189" t="s">
        <v>220</v>
      </c>
      <c r="O51" s="1" t="s">
        <v>140</v>
      </c>
      <c r="P51" s="1" t="s">
        <v>128</v>
      </c>
      <c r="Q51" s="1" t="s">
        <v>136</v>
      </c>
      <c r="R51" s="1" t="s">
        <v>135</v>
      </c>
      <c r="S51" s="428" t="s">
        <v>383</v>
      </c>
      <c r="T51" s="432">
        <v>43228</v>
      </c>
      <c r="U51" s="1">
        <v>20</v>
      </c>
      <c r="V51" s="428">
        <v>0.11</v>
      </c>
      <c r="W51" s="1">
        <v>8.3000000000000004E-2</v>
      </c>
      <c r="X51" s="1">
        <v>7840</v>
      </c>
      <c r="Y51" s="1">
        <v>140</v>
      </c>
      <c r="Z51" s="438">
        <f t="shared" si="2"/>
        <v>0.88975669159417592</v>
      </c>
      <c r="AA51" s="216" t="s">
        <v>195</v>
      </c>
      <c r="AR51" s="6"/>
      <c r="AS51" s="6"/>
      <c r="AT51" s="6"/>
      <c r="AU51" s="6"/>
      <c r="AV51" s="6"/>
      <c r="AW51" s="6"/>
      <c r="AX51" s="6"/>
      <c r="AY51" s="6"/>
      <c r="AZ51" s="6"/>
    </row>
    <row r="52" spans="1:52" ht="30" customHeight="1" x14ac:dyDescent="0.25">
      <c r="A52" s="6"/>
      <c r="B52" s="51" t="s">
        <v>200</v>
      </c>
      <c r="C52" s="17"/>
      <c r="D52" s="16"/>
      <c r="E52" s="18"/>
      <c r="F52" s="18"/>
      <c r="G52" s="18">
        <v>5000</v>
      </c>
      <c r="H52" s="18">
        <v>7950</v>
      </c>
      <c r="I52" s="18">
        <v>140</v>
      </c>
      <c r="J52" s="36"/>
      <c r="K52" s="38"/>
      <c r="L52" s="10"/>
      <c r="M52" s="10"/>
      <c r="N52" s="189" t="s">
        <v>221</v>
      </c>
      <c r="O52" s="1" t="s">
        <v>140</v>
      </c>
      <c r="P52" s="1" t="s">
        <v>128</v>
      </c>
      <c r="Q52" s="1" t="s">
        <v>136</v>
      </c>
      <c r="R52" s="1" t="s">
        <v>138</v>
      </c>
      <c r="S52" s="428" t="s">
        <v>383</v>
      </c>
      <c r="T52" s="432">
        <v>43228</v>
      </c>
      <c r="U52" s="1">
        <v>20</v>
      </c>
      <c r="V52" s="428">
        <v>0.1</v>
      </c>
      <c r="W52" s="1">
        <v>8.3000000000000004E-2</v>
      </c>
      <c r="X52" s="1">
        <v>7840</v>
      </c>
      <c r="Y52" s="1">
        <v>140</v>
      </c>
      <c r="Z52" s="438">
        <f t="shared" si="2"/>
        <v>0.88975669159417592</v>
      </c>
      <c r="AA52" s="216" t="s">
        <v>195</v>
      </c>
      <c r="AR52" s="6"/>
      <c r="AS52" s="6"/>
      <c r="AT52" s="6"/>
      <c r="AU52" s="6"/>
      <c r="AV52" s="6"/>
      <c r="AW52" s="6"/>
      <c r="AX52" s="6"/>
      <c r="AY52" s="6"/>
      <c r="AZ52" s="6"/>
    </row>
    <row r="53" spans="1:52" ht="30" customHeight="1" x14ac:dyDescent="0.25">
      <c r="A53" s="6"/>
      <c r="B53" s="52" t="s">
        <v>201</v>
      </c>
      <c r="C53" s="17"/>
      <c r="D53" s="16"/>
      <c r="E53" s="18"/>
      <c r="F53" s="18"/>
      <c r="G53" s="18">
        <v>10000</v>
      </c>
      <c r="H53" s="18">
        <v>7950</v>
      </c>
      <c r="I53" s="18">
        <v>140</v>
      </c>
      <c r="J53" s="36"/>
      <c r="K53" s="38"/>
      <c r="L53" s="10"/>
      <c r="M53" s="10"/>
      <c r="N53" s="189" t="s">
        <v>222</v>
      </c>
      <c r="O53" s="1" t="s">
        <v>140</v>
      </c>
      <c r="P53" s="1" t="s">
        <v>128</v>
      </c>
      <c r="Q53" s="1" t="s">
        <v>136</v>
      </c>
      <c r="R53" s="1" t="s">
        <v>135</v>
      </c>
      <c r="S53" s="428" t="s">
        <v>383</v>
      </c>
      <c r="T53" s="432">
        <v>43228</v>
      </c>
      <c r="U53" s="1">
        <v>50</v>
      </c>
      <c r="V53" s="428">
        <v>0.1</v>
      </c>
      <c r="W53" s="208">
        <v>0.1</v>
      </c>
      <c r="X53" s="1">
        <v>7840</v>
      </c>
      <c r="Y53" s="1">
        <v>140</v>
      </c>
      <c r="Z53" s="438">
        <f t="shared" si="2"/>
        <v>0.88975669159417592</v>
      </c>
      <c r="AA53" s="216" t="s">
        <v>195</v>
      </c>
      <c r="AR53" s="6"/>
      <c r="AS53" s="6"/>
      <c r="AT53" s="6"/>
      <c r="AU53" s="6"/>
      <c r="AV53" s="6"/>
      <c r="AW53" s="6"/>
      <c r="AX53" s="6"/>
      <c r="AY53" s="6"/>
      <c r="AZ53" s="6"/>
    </row>
    <row r="54" spans="1:52" ht="30" customHeight="1" x14ac:dyDescent="0.25">
      <c r="A54" s="6"/>
      <c r="B54" s="53" t="s">
        <v>277</v>
      </c>
      <c r="C54" s="17"/>
      <c r="D54" s="16"/>
      <c r="E54" s="18"/>
      <c r="F54" s="18"/>
      <c r="G54" s="18">
        <v>5000</v>
      </c>
      <c r="H54" s="11">
        <v>7950</v>
      </c>
      <c r="I54" s="11">
        <v>140</v>
      </c>
      <c r="J54" s="36"/>
      <c r="K54" s="38"/>
      <c r="L54" s="10"/>
      <c r="M54" s="10"/>
      <c r="N54" s="189" t="s">
        <v>223</v>
      </c>
      <c r="O54" s="1" t="s">
        <v>140</v>
      </c>
      <c r="P54" s="1" t="s">
        <v>128</v>
      </c>
      <c r="Q54" s="1" t="s">
        <v>136</v>
      </c>
      <c r="R54" s="1" t="s">
        <v>135</v>
      </c>
      <c r="S54" s="428" t="s">
        <v>383</v>
      </c>
      <c r="T54" s="432">
        <v>43228</v>
      </c>
      <c r="U54" s="1">
        <v>100</v>
      </c>
      <c r="V54" s="428">
        <v>0.12</v>
      </c>
      <c r="W54" s="1">
        <v>0.17</v>
      </c>
      <c r="X54" s="1">
        <v>7840</v>
      </c>
      <c r="Y54" s="1">
        <v>140</v>
      </c>
      <c r="Z54" s="438">
        <f t="shared" si="2"/>
        <v>0.88975669159417592</v>
      </c>
      <c r="AA54" s="216" t="s">
        <v>195</v>
      </c>
      <c r="AR54" s="6"/>
      <c r="AS54" s="6"/>
      <c r="AT54" s="6"/>
      <c r="AU54" s="6"/>
      <c r="AV54" s="6"/>
      <c r="AW54" s="6"/>
      <c r="AX54" s="6"/>
      <c r="AY54" s="6"/>
      <c r="AZ54" s="6"/>
    </row>
    <row r="55" spans="1:52" ht="30" customHeight="1" x14ac:dyDescent="0.25">
      <c r="A55" s="6"/>
      <c r="B55" s="54" t="s">
        <v>278</v>
      </c>
      <c r="C55" s="17"/>
      <c r="D55" s="16"/>
      <c r="E55" s="18"/>
      <c r="F55" s="18"/>
      <c r="G55" s="62">
        <v>10000</v>
      </c>
      <c r="H55" s="24">
        <v>7950</v>
      </c>
      <c r="I55" s="24">
        <v>140</v>
      </c>
      <c r="J55" s="36"/>
      <c r="K55" s="38"/>
      <c r="L55" s="10"/>
      <c r="M55" s="10"/>
      <c r="N55" s="189" t="s">
        <v>224</v>
      </c>
      <c r="O55" s="1" t="s">
        <v>140</v>
      </c>
      <c r="P55" s="1" t="s">
        <v>128</v>
      </c>
      <c r="Q55" s="1" t="s">
        <v>136</v>
      </c>
      <c r="R55" s="1" t="s">
        <v>135</v>
      </c>
      <c r="S55" s="428" t="s">
        <v>383</v>
      </c>
      <c r="T55" s="432">
        <v>43228</v>
      </c>
      <c r="U55" s="1">
        <v>200</v>
      </c>
      <c r="V55" s="428">
        <v>0.3</v>
      </c>
      <c r="W55" s="1">
        <v>0.33</v>
      </c>
      <c r="X55" s="1">
        <v>7840</v>
      </c>
      <c r="Y55" s="1">
        <v>140</v>
      </c>
      <c r="Z55" s="438">
        <f t="shared" si="2"/>
        <v>0.88975669159417592</v>
      </c>
      <c r="AA55" s="216" t="s">
        <v>195</v>
      </c>
      <c r="AR55" s="6"/>
      <c r="AS55" s="6"/>
      <c r="AT55" s="6"/>
      <c r="AU55" s="6"/>
      <c r="AV55" s="6"/>
      <c r="AW55" s="6"/>
      <c r="AX55" s="6"/>
      <c r="AY55" s="6"/>
      <c r="AZ55" s="6"/>
    </row>
    <row r="56" spans="1:52" ht="30" customHeight="1" x14ac:dyDescent="0.25">
      <c r="A56" s="10"/>
      <c r="B56" s="54" t="s">
        <v>279</v>
      </c>
      <c r="C56" s="17"/>
      <c r="D56" s="16"/>
      <c r="E56" s="18"/>
      <c r="F56" s="18"/>
      <c r="G56" s="467">
        <v>20000</v>
      </c>
      <c r="H56" s="11">
        <v>7950</v>
      </c>
      <c r="I56" s="11">
        <v>140</v>
      </c>
      <c r="J56" s="36"/>
      <c r="K56" s="40"/>
      <c r="L56" s="10"/>
      <c r="M56" s="10"/>
      <c r="N56" s="189" t="s">
        <v>225</v>
      </c>
      <c r="O56" s="1" t="s">
        <v>140</v>
      </c>
      <c r="P56" s="1" t="s">
        <v>128</v>
      </c>
      <c r="Q56" s="1" t="s">
        <v>136</v>
      </c>
      <c r="R56" s="1" t="s">
        <v>138</v>
      </c>
      <c r="S56" s="428" t="s">
        <v>383</v>
      </c>
      <c r="T56" s="432">
        <v>43228</v>
      </c>
      <c r="U56" s="1">
        <v>200</v>
      </c>
      <c r="V56" s="428">
        <v>0.4</v>
      </c>
      <c r="W56" s="1">
        <v>0.33</v>
      </c>
      <c r="X56" s="1">
        <v>7840</v>
      </c>
      <c r="Y56" s="1">
        <v>140</v>
      </c>
      <c r="Z56" s="438">
        <f t="shared" si="2"/>
        <v>0.88975669159417592</v>
      </c>
      <c r="AA56" s="216" t="s">
        <v>195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9" t="s">
        <v>226</v>
      </c>
      <c r="O57" s="1" t="s">
        <v>140</v>
      </c>
      <c r="P57" s="1" t="s">
        <v>128</v>
      </c>
      <c r="Q57" s="1" t="s">
        <v>136</v>
      </c>
      <c r="R57" s="1" t="s">
        <v>135</v>
      </c>
      <c r="S57" s="428" t="s">
        <v>383</v>
      </c>
      <c r="T57" s="432">
        <v>43228</v>
      </c>
      <c r="U57" s="1">
        <v>500</v>
      </c>
      <c r="V57" s="428">
        <v>0.9</v>
      </c>
      <c r="W57" s="1">
        <v>0.83</v>
      </c>
      <c r="X57" s="1">
        <v>7840</v>
      </c>
      <c r="Y57" s="1">
        <v>140</v>
      </c>
      <c r="Z57" s="438">
        <f t="shared" si="2"/>
        <v>0.88975669159417592</v>
      </c>
      <c r="AA57" s="216" t="s">
        <v>195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9" t="s">
        <v>227</v>
      </c>
      <c r="O58" s="1" t="s">
        <v>140</v>
      </c>
      <c r="P58" s="1" t="s">
        <v>128</v>
      </c>
      <c r="Q58" s="1" t="s">
        <v>136</v>
      </c>
      <c r="R58" s="1" t="s">
        <v>135</v>
      </c>
      <c r="S58" s="428" t="s">
        <v>383</v>
      </c>
      <c r="T58" s="432">
        <v>43228</v>
      </c>
      <c r="U58" s="1">
        <v>1000</v>
      </c>
      <c r="V58" s="436">
        <v>-0.5</v>
      </c>
      <c r="W58" s="1">
        <v>1.7</v>
      </c>
      <c r="X58" s="1">
        <v>7840</v>
      </c>
      <c r="Y58" s="1">
        <v>140</v>
      </c>
      <c r="Z58" s="438">
        <f t="shared" si="2"/>
        <v>0.88975669159417592</v>
      </c>
      <c r="AA58" s="216" t="s">
        <v>195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9" t="s">
        <v>228</v>
      </c>
      <c r="O59" s="1" t="s">
        <v>140</v>
      </c>
      <c r="P59" s="1" t="s">
        <v>128</v>
      </c>
      <c r="Q59" s="1" t="s">
        <v>136</v>
      </c>
      <c r="R59" s="1" t="s">
        <v>135</v>
      </c>
      <c r="S59" s="428" t="s">
        <v>383</v>
      </c>
      <c r="T59" s="432">
        <v>43228</v>
      </c>
      <c r="U59" s="1">
        <v>2000</v>
      </c>
      <c r="V59" s="436">
        <v>3.1</v>
      </c>
      <c r="W59" s="1">
        <v>3.3</v>
      </c>
      <c r="X59" s="1">
        <v>7840</v>
      </c>
      <c r="Y59" s="1">
        <v>140</v>
      </c>
      <c r="Z59" s="438">
        <f t="shared" si="2"/>
        <v>0.88975669159417592</v>
      </c>
      <c r="AA59" s="216" t="s">
        <v>195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9" t="s">
        <v>229</v>
      </c>
      <c r="O60" s="1" t="s">
        <v>140</v>
      </c>
      <c r="P60" s="1" t="s">
        <v>128</v>
      </c>
      <c r="Q60" s="1" t="s">
        <v>136</v>
      </c>
      <c r="R60" s="1" t="s">
        <v>138</v>
      </c>
      <c r="S60" s="428" t="s">
        <v>383</v>
      </c>
      <c r="T60" s="433">
        <v>43228</v>
      </c>
      <c r="U60" s="1">
        <v>2000</v>
      </c>
      <c r="V60" s="428">
        <v>3.2</v>
      </c>
      <c r="W60" s="1">
        <v>3.3</v>
      </c>
      <c r="X60" s="1">
        <v>7840</v>
      </c>
      <c r="Y60" s="1">
        <v>140</v>
      </c>
      <c r="Z60" s="438">
        <f t="shared" si="2"/>
        <v>0.88975669159417592</v>
      </c>
      <c r="AA60" s="219" t="s">
        <v>195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9" t="s">
        <v>230</v>
      </c>
      <c r="O61" s="210" t="s">
        <v>140</v>
      </c>
      <c r="P61" s="210" t="s">
        <v>128</v>
      </c>
      <c r="Q61" s="210" t="s">
        <v>136</v>
      </c>
      <c r="R61" s="210" t="s">
        <v>135</v>
      </c>
      <c r="S61" s="434" t="s">
        <v>383</v>
      </c>
      <c r="T61" s="431">
        <v>43228</v>
      </c>
      <c r="U61" s="221">
        <v>5000</v>
      </c>
      <c r="V61" s="430">
        <v>7.9</v>
      </c>
      <c r="W61" s="210">
        <v>8.3000000000000007</v>
      </c>
      <c r="X61" s="210">
        <v>7840</v>
      </c>
      <c r="Y61" s="210">
        <v>140</v>
      </c>
      <c r="Z61" s="438">
        <f t="shared" si="2"/>
        <v>0.88975669159417592</v>
      </c>
      <c r="AA61" s="214" t="s">
        <v>195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44"/>
      <c r="E63" s="244"/>
      <c r="F63" s="244"/>
      <c r="G63" s="244"/>
      <c r="H63" s="244"/>
      <c r="I63" s="244"/>
      <c r="J63" s="244"/>
      <c r="K63" s="244"/>
      <c r="L63" s="244"/>
      <c r="M63" s="244"/>
      <c r="N63" s="244"/>
      <c r="O63" s="244"/>
      <c r="P63" s="244"/>
      <c r="Q63" s="244"/>
      <c r="R63" s="244"/>
      <c r="S63" s="244"/>
      <c r="T63" s="244"/>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728" t="s">
        <v>256</v>
      </c>
      <c r="E64" s="729"/>
      <c r="F64" s="729"/>
      <c r="G64" s="729"/>
      <c r="H64" s="729"/>
      <c r="I64" s="729"/>
      <c r="J64" s="729"/>
      <c r="K64" s="729"/>
      <c r="L64" s="729"/>
      <c r="M64" s="729"/>
      <c r="N64" s="729"/>
      <c r="O64" s="729"/>
      <c r="P64" s="729"/>
      <c r="Q64" s="729"/>
      <c r="R64" s="729"/>
      <c r="S64" s="729"/>
      <c r="T64" s="730"/>
      <c r="V64" s="734" t="s">
        <v>255</v>
      </c>
      <c r="W64" s="735"/>
      <c r="X64" s="735"/>
      <c r="Y64" s="735"/>
      <c r="Z64" s="736"/>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731"/>
      <c r="E65" s="732"/>
      <c r="F65" s="732"/>
      <c r="G65" s="732"/>
      <c r="H65" s="732"/>
      <c r="I65" s="732"/>
      <c r="J65" s="732"/>
      <c r="K65" s="732"/>
      <c r="L65" s="732"/>
      <c r="M65" s="732"/>
      <c r="N65" s="732"/>
      <c r="O65" s="732"/>
      <c r="P65" s="732"/>
      <c r="Q65" s="732"/>
      <c r="R65" s="732"/>
      <c r="S65" s="732"/>
      <c r="T65" s="733"/>
      <c r="V65" s="737"/>
      <c r="W65" s="738"/>
      <c r="X65" s="738"/>
      <c r="Y65" s="738"/>
      <c r="Z65" s="739"/>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714" t="s">
        <v>397</v>
      </c>
      <c r="E66" s="715"/>
      <c r="F66" s="715"/>
      <c r="G66" s="715"/>
      <c r="H66" s="715"/>
      <c r="I66" s="715"/>
      <c r="J66" s="715"/>
      <c r="K66" s="715"/>
      <c r="L66" s="715"/>
      <c r="M66" s="715"/>
      <c r="N66" s="715"/>
      <c r="O66" s="715"/>
      <c r="P66" s="715"/>
      <c r="Q66" s="715"/>
      <c r="R66" s="715"/>
      <c r="S66" s="715"/>
      <c r="T66" s="716"/>
      <c r="V66" s="717" t="s">
        <v>4</v>
      </c>
      <c r="W66" s="719" t="s">
        <v>20</v>
      </c>
      <c r="X66" s="719" t="s">
        <v>35</v>
      </c>
      <c r="Y66" s="721" t="s">
        <v>177</v>
      </c>
      <c r="Z66" s="700" t="s">
        <v>231</v>
      </c>
      <c r="AM66" s="10"/>
      <c r="AN66" s="10"/>
      <c r="AO66" s="10"/>
      <c r="AP66" s="10"/>
      <c r="AQ66" s="10"/>
      <c r="AR66" s="10"/>
      <c r="AS66" s="10"/>
      <c r="AT66" s="10"/>
      <c r="AU66" s="10"/>
      <c r="AV66" s="6"/>
      <c r="AW66" s="6"/>
      <c r="AX66" s="6"/>
      <c r="AY66" s="6"/>
      <c r="AZ66" s="6"/>
    </row>
    <row r="67" spans="1:52" ht="30" customHeight="1" thickBot="1" x14ac:dyDescent="0.25">
      <c r="A67" s="287"/>
      <c r="B67" s="245"/>
      <c r="C67" s="246"/>
      <c r="D67" s="702" t="s">
        <v>20</v>
      </c>
      <c r="E67" s="704" t="s">
        <v>210</v>
      </c>
      <c r="F67" s="704" t="s">
        <v>211</v>
      </c>
      <c r="G67" s="704" t="s">
        <v>212</v>
      </c>
      <c r="H67" s="704" t="s">
        <v>213</v>
      </c>
      <c r="I67" s="704" t="s">
        <v>214</v>
      </c>
      <c r="J67" s="704" t="s">
        <v>215</v>
      </c>
      <c r="K67" s="704" t="s">
        <v>27</v>
      </c>
      <c r="L67" s="711" t="s">
        <v>216</v>
      </c>
      <c r="M67" s="270"/>
      <c r="N67" s="270"/>
      <c r="O67" s="713" t="s">
        <v>231</v>
      </c>
      <c r="P67" s="706" t="s">
        <v>214</v>
      </c>
      <c r="Q67" s="707"/>
      <c r="R67" s="708"/>
      <c r="S67" s="709" t="s">
        <v>27</v>
      </c>
      <c r="T67" s="711" t="s">
        <v>216</v>
      </c>
      <c r="V67" s="718"/>
      <c r="W67" s="720"/>
      <c r="X67" s="720"/>
      <c r="Y67" s="722"/>
      <c r="Z67" s="701"/>
      <c r="AM67" s="10"/>
      <c r="AN67" s="10"/>
      <c r="AO67" s="10"/>
      <c r="AP67" s="10"/>
      <c r="AQ67" s="10"/>
      <c r="AR67" s="10"/>
      <c r="AS67" s="10"/>
      <c r="AT67" s="10"/>
      <c r="AU67" s="10"/>
      <c r="AV67" s="6"/>
      <c r="AW67" s="6"/>
      <c r="AX67" s="6"/>
      <c r="AY67" s="6"/>
      <c r="AZ67" s="6"/>
    </row>
    <row r="68" spans="1:52" ht="39.950000000000003" customHeight="1" thickBot="1" x14ac:dyDescent="0.25">
      <c r="A68" s="287"/>
      <c r="B68" s="270"/>
      <c r="C68" s="246"/>
      <c r="D68" s="703"/>
      <c r="E68" s="705"/>
      <c r="F68" s="705"/>
      <c r="G68" s="705"/>
      <c r="H68" s="705"/>
      <c r="I68" s="705"/>
      <c r="J68" s="705"/>
      <c r="K68" s="705"/>
      <c r="L68" s="712"/>
      <c r="M68" s="270"/>
      <c r="N68" s="270"/>
      <c r="O68" s="713"/>
      <c r="P68" s="706"/>
      <c r="Q68" s="707"/>
      <c r="R68" s="708"/>
      <c r="S68" s="710"/>
      <c r="T68" s="712"/>
      <c r="V68" s="337"/>
      <c r="W68" s="338"/>
      <c r="X68" s="338"/>
      <c r="Y68" s="338"/>
      <c r="Z68" s="339"/>
      <c r="AM68" s="10"/>
      <c r="AN68" s="10"/>
      <c r="AO68" s="10"/>
      <c r="AP68" s="10"/>
      <c r="AQ68" s="10"/>
      <c r="AR68" s="10"/>
      <c r="AS68" s="10"/>
      <c r="AT68" s="10"/>
      <c r="AU68" s="10"/>
      <c r="AV68" s="6"/>
      <c r="AW68" s="6"/>
      <c r="AX68" s="6"/>
      <c r="AY68" s="6"/>
      <c r="AZ68" s="6"/>
    </row>
    <row r="69" spans="1:52" ht="39.950000000000003" customHeight="1" thickBot="1" x14ac:dyDescent="0.25">
      <c r="A69" s="287"/>
      <c r="B69" s="245"/>
      <c r="C69" s="246"/>
      <c r="D69" s="248"/>
      <c r="E69" s="248"/>
      <c r="F69" s="248"/>
      <c r="G69" s="248"/>
      <c r="H69" s="248"/>
      <c r="I69" s="249"/>
      <c r="J69" s="249"/>
      <c r="K69" s="249"/>
      <c r="L69" s="249"/>
      <c r="M69" s="270"/>
      <c r="N69" s="270"/>
      <c r="O69" s="250"/>
      <c r="P69" s="250"/>
      <c r="Q69" s="250"/>
      <c r="R69" s="250"/>
      <c r="S69" s="251"/>
      <c r="T69" s="252"/>
      <c r="V69" s="228">
        <v>1</v>
      </c>
      <c r="W69" s="229" t="s">
        <v>103</v>
      </c>
      <c r="X69" s="230">
        <v>31301284</v>
      </c>
      <c r="Y69" s="230">
        <v>1E-3</v>
      </c>
      <c r="Z69" s="12" t="s">
        <v>185</v>
      </c>
      <c r="AM69" s="10"/>
      <c r="AN69" s="10"/>
      <c r="AO69" s="10"/>
      <c r="AP69" s="10"/>
      <c r="AQ69" s="10"/>
      <c r="AR69" s="10"/>
      <c r="AS69" s="10"/>
      <c r="AT69" s="10"/>
      <c r="AU69" s="10"/>
      <c r="AV69" s="6"/>
      <c r="AW69" s="6"/>
      <c r="AX69" s="6"/>
      <c r="AY69" s="6"/>
      <c r="AZ69" s="6"/>
    </row>
    <row r="70" spans="1:52" ht="39.950000000000003" customHeight="1" x14ac:dyDescent="0.2">
      <c r="A70" s="603" t="s">
        <v>307</v>
      </c>
      <c r="B70" s="604"/>
      <c r="C70" s="628" t="s">
        <v>261</v>
      </c>
      <c r="D70" s="695" t="s">
        <v>217</v>
      </c>
      <c r="E70" s="623" t="s">
        <v>308</v>
      </c>
      <c r="F70" s="406">
        <v>15.3</v>
      </c>
      <c r="G70" s="406">
        <v>0.1</v>
      </c>
      <c r="H70" s="407">
        <v>-0.1</v>
      </c>
      <c r="I70" s="406">
        <v>0.2</v>
      </c>
      <c r="J70" s="698">
        <v>2</v>
      </c>
      <c r="K70" s="699">
        <v>43258</v>
      </c>
      <c r="L70" s="683" t="s">
        <v>360</v>
      </c>
      <c r="M70" s="270"/>
      <c r="N70" s="270"/>
      <c r="O70" s="343"/>
      <c r="P70" s="340" t="s">
        <v>259</v>
      </c>
      <c r="Q70" s="404" t="s">
        <v>310</v>
      </c>
      <c r="R70" s="404" t="s">
        <v>260</v>
      </c>
      <c r="S70" s="686" t="s">
        <v>362</v>
      </c>
      <c r="T70" s="687" t="s">
        <v>363</v>
      </c>
      <c r="V70" s="228">
        <v>2</v>
      </c>
      <c r="W70" s="229" t="s">
        <v>129</v>
      </c>
      <c r="X70" s="230" t="s">
        <v>106</v>
      </c>
      <c r="Y70" s="230">
        <v>1.0000000000000001E-5</v>
      </c>
      <c r="Z70" s="12" t="s">
        <v>186</v>
      </c>
      <c r="AM70" s="10"/>
      <c r="AN70" s="10"/>
      <c r="AO70" s="10"/>
      <c r="AP70" s="10"/>
      <c r="AQ70" s="10"/>
      <c r="AR70" s="10"/>
      <c r="AS70" s="10"/>
      <c r="AT70" s="10"/>
      <c r="AU70" s="10"/>
      <c r="AV70" s="6"/>
      <c r="AW70" s="6"/>
      <c r="AX70" s="6"/>
      <c r="AY70" s="6"/>
      <c r="AZ70" s="6"/>
    </row>
    <row r="71" spans="1:52" ht="39.950000000000003" customHeight="1" x14ac:dyDescent="0.2">
      <c r="A71" s="605"/>
      <c r="B71" s="606"/>
      <c r="C71" s="629"/>
      <c r="D71" s="696"/>
      <c r="E71" s="616"/>
      <c r="F71" s="408">
        <v>24.9</v>
      </c>
      <c r="G71" s="409">
        <v>0.1</v>
      </c>
      <c r="H71" s="410">
        <v>0</v>
      </c>
      <c r="I71" s="408">
        <v>0.2</v>
      </c>
      <c r="J71" s="689"/>
      <c r="K71" s="692"/>
      <c r="L71" s="684"/>
      <c r="M71" s="270"/>
      <c r="N71" s="270"/>
      <c r="O71" s="592" t="s">
        <v>313</v>
      </c>
      <c r="P71" s="416">
        <f>I70</f>
        <v>0.2</v>
      </c>
      <c r="Q71" s="417">
        <f>I73</f>
        <v>1.7</v>
      </c>
      <c r="R71" s="257">
        <f>I76</f>
        <v>0.06</v>
      </c>
      <c r="S71" s="587"/>
      <c r="T71" s="590"/>
      <c r="V71" s="228">
        <v>3</v>
      </c>
      <c r="W71" s="229" t="s">
        <v>103</v>
      </c>
      <c r="X71" s="230">
        <v>31301283</v>
      </c>
      <c r="Y71" s="232">
        <v>1E-3</v>
      </c>
      <c r="Z71" s="12" t="s">
        <v>187</v>
      </c>
      <c r="AM71" s="10"/>
      <c r="AN71" s="10"/>
      <c r="AO71" s="10"/>
      <c r="AP71" s="10"/>
      <c r="AQ71" s="10"/>
      <c r="AR71" s="10"/>
      <c r="AS71" s="10"/>
      <c r="AT71" s="10"/>
      <c r="AU71" s="10"/>
      <c r="AV71" s="6"/>
      <c r="AW71" s="6"/>
      <c r="AX71" s="6"/>
      <c r="AY71" s="6"/>
      <c r="AZ71" s="6"/>
    </row>
    <row r="72" spans="1:52" ht="39.950000000000003" customHeight="1" thickBot="1" x14ac:dyDescent="0.25">
      <c r="A72" s="607"/>
      <c r="B72" s="608"/>
      <c r="C72" s="629"/>
      <c r="D72" s="696"/>
      <c r="E72" s="616"/>
      <c r="F72" s="411">
        <v>29.7</v>
      </c>
      <c r="G72" s="409">
        <v>0.1</v>
      </c>
      <c r="H72" s="410">
        <v>0</v>
      </c>
      <c r="I72" s="408">
        <v>0.2</v>
      </c>
      <c r="J72" s="690"/>
      <c r="K72" s="693"/>
      <c r="L72" s="685"/>
      <c r="M72" s="270"/>
      <c r="N72" s="270"/>
      <c r="O72" s="593"/>
      <c r="P72" s="342"/>
      <c r="Q72" s="260"/>
      <c r="R72" s="260"/>
      <c r="S72" s="588"/>
      <c r="T72" s="591"/>
      <c r="V72" s="228">
        <v>4</v>
      </c>
      <c r="W72" s="229" t="s">
        <v>103</v>
      </c>
      <c r="X72" s="230">
        <v>34508523</v>
      </c>
      <c r="Y72" s="230">
        <v>0.01</v>
      </c>
      <c r="Z72" s="12" t="s">
        <v>232</v>
      </c>
      <c r="AM72" s="10"/>
      <c r="AN72" s="10"/>
      <c r="AO72" s="10"/>
      <c r="AP72" s="10"/>
      <c r="AQ72" s="10"/>
      <c r="AR72" s="10"/>
      <c r="AS72" s="10"/>
      <c r="AT72" s="10"/>
      <c r="AU72" s="10"/>
      <c r="AV72" s="6"/>
      <c r="AW72" s="6"/>
      <c r="AX72" s="6"/>
      <c r="AY72" s="6"/>
      <c r="AZ72" s="6"/>
    </row>
    <row r="73" spans="1:52" ht="39.950000000000003" customHeight="1" x14ac:dyDescent="0.2">
      <c r="A73" s="594" t="s">
        <v>314</v>
      </c>
      <c r="B73" s="595"/>
      <c r="C73" s="629"/>
      <c r="D73" s="696"/>
      <c r="E73" s="616"/>
      <c r="F73" s="412">
        <v>33.1</v>
      </c>
      <c r="G73" s="409">
        <v>0.1</v>
      </c>
      <c r="H73" s="412">
        <v>-3.1</v>
      </c>
      <c r="I73" s="408">
        <v>1.7</v>
      </c>
      <c r="J73" s="688">
        <v>2</v>
      </c>
      <c r="K73" s="691">
        <v>43264</v>
      </c>
      <c r="L73" s="694" t="s">
        <v>361</v>
      </c>
      <c r="M73" s="270"/>
      <c r="N73" s="270"/>
      <c r="O73" s="270"/>
      <c r="P73" s="270"/>
      <c r="Q73" s="270"/>
      <c r="R73" s="270"/>
      <c r="S73" s="270"/>
      <c r="T73" s="310"/>
      <c r="V73" s="228">
        <v>5</v>
      </c>
      <c r="W73" s="229" t="s">
        <v>103</v>
      </c>
      <c r="X73" s="230">
        <v>29605076</v>
      </c>
      <c r="Y73" s="233">
        <v>0.1</v>
      </c>
      <c r="Z73" s="12" t="s">
        <v>188</v>
      </c>
      <c r="AM73" s="10"/>
      <c r="AN73" s="10"/>
      <c r="AO73" s="10"/>
      <c r="AP73" s="10"/>
      <c r="AQ73" s="10"/>
      <c r="AR73" s="10"/>
      <c r="AS73" s="10"/>
      <c r="AT73" s="10"/>
      <c r="AU73" s="10"/>
      <c r="AV73" s="6"/>
      <c r="AW73" s="6"/>
      <c r="AX73" s="6"/>
      <c r="AY73" s="6"/>
      <c r="AZ73" s="6"/>
    </row>
    <row r="74" spans="1:52" ht="39.950000000000003" customHeight="1" thickBot="1" x14ac:dyDescent="0.25">
      <c r="A74" s="596"/>
      <c r="B74" s="597"/>
      <c r="C74" s="629"/>
      <c r="D74" s="696"/>
      <c r="E74" s="616"/>
      <c r="F74" s="412">
        <v>51</v>
      </c>
      <c r="G74" s="409">
        <v>0.1</v>
      </c>
      <c r="H74" s="412">
        <v>-1</v>
      </c>
      <c r="I74" s="408">
        <v>1.7</v>
      </c>
      <c r="J74" s="689"/>
      <c r="K74" s="692"/>
      <c r="L74" s="684"/>
      <c r="M74" s="270"/>
      <c r="N74" s="270"/>
      <c r="O74" s="270"/>
      <c r="P74" s="270"/>
      <c r="Q74" s="270"/>
      <c r="R74" s="270"/>
      <c r="S74" s="270"/>
      <c r="T74" s="310"/>
      <c r="V74" s="234">
        <v>6</v>
      </c>
      <c r="W74" s="235" t="s">
        <v>103</v>
      </c>
      <c r="X74" s="236">
        <v>29605077</v>
      </c>
      <c r="Y74" s="236">
        <v>0.1</v>
      </c>
      <c r="Z74" s="214" t="s">
        <v>189</v>
      </c>
      <c r="AM74" s="10"/>
      <c r="AN74" s="10"/>
      <c r="AO74" s="10"/>
      <c r="AP74" s="10"/>
      <c r="AQ74" s="10"/>
      <c r="AR74" s="10"/>
      <c r="AS74" s="10"/>
      <c r="AT74" s="10"/>
      <c r="AU74" s="10"/>
      <c r="AV74" s="6"/>
      <c r="AW74" s="6"/>
      <c r="AX74" s="6"/>
      <c r="AY74" s="6"/>
      <c r="AZ74" s="6"/>
    </row>
    <row r="75" spans="1:52" ht="30" customHeight="1" thickBot="1" x14ac:dyDescent="0.25">
      <c r="A75" s="598"/>
      <c r="B75" s="599"/>
      <c r="C75" s="629"/>
      <c r="D75" s="696"/>
      <c r="E75" s="616"/>
      <c r="F75" s="412">
        <v>77.2</v>
      </c>
      <c r="G75" s="409">
        <v>0.1</v>
      </c>
      <c r="H75" s="412">
        <v>2.8</v>
      </c>
      <c r="I75" s="408">
        <v>1.7</v>
      </c>
      <c r="J75" s="690"/>
      <c r="K75" s="693"/>
      <c r="L75" s="685"/>
      <c r="M75" s="270"/>
      <c r="N75" s="270"/>
      <c r="O75" s="270"/>
      <c r="P75" s="270"/>
      <c r="Q75" s="270"/>
      <c r="R75" s="270"/>
      <c r="S75" s="270"/>
      <c r="T75" s="311"/>
      <c r="AM75" s="10"/>
      <c r="AN75" s="10"/>
      <c r="AO75" s="10"/>
      <c r="AP75" s="10"/>
      <c r="AQ75" s="10"/>
      <c r="AR75" s="10"/>
      <c r="AS75" s="10"/>
      <c r="AT75" s="10"/>
      <c r="AU75" s="10"/>
      <c r="AV75" s="6"/>
      <c r="AW75" s="6"/>
      <c r="AX75" s="6"/>
      <c r="AY75" s="6"/>
      <c r="AZ75" s="6"/>
    </row>
    <row r="76" spans="1:52" ht="30" customHeight="1" thickBot="1" x14ac:dyDescent="0.25">
      <c r="A76" s="594" t="s">
        <v>316</v>
      </c>
      <c r="B76" s="595"/>
      <c r="C76" s="629"/>
      <c r="D76" s="696"/>
      <c r="E76" s="616"/>
      <c r="F76" s="261">
        <v>397.9</v>
      </c>
      <c r="G76" s="255">
        <v>0.1</v>
      </c>
      <c r="H76" s="261">
        <v>-1.3</v>
      </c>
      <c r="I76" s="413">
        <v>0.06</v>
      </c>
      <c r="J76" s="674">
        <v>2</v>
      </c>
      <c r="K76" s="677">
        <v>42625</v>
      </c>
      <c r="L76" s="680" t="s">
        <v>317</v>
      </c>
      <c r="M76" s="270"/>
      <c r="N76" s="270"/>
      <c r="O76" s="270"/>
      <c r="P76" s="270"/>
      <c r="Q76" s="270"/>
      <c r="R76" s="270"/>
      <c r="S76" s="270"/>
      <c r="T76" s="311"/>
      <c r="AM76" s="10"/>
      <c r="AN76" s="10"/>
      <c r="AY76" s="6"/>
      <c r="AZ76" s="6"/>
    </row>
    <row r="77" spans="1:52" ht="30" customHeight="1" x14ac:dyDescent="0.2">
      <c r="A77" s="596"/>
      <c r="B77" s="597"/>
      <c r="C77" s="629"/>
      <c r="D77" s="696"/>
      <c r="E77" s="616"/>
      <c r="F77" s="255">
        <v>753.1</v>
      </c>
      <c r="G77" s="255">
        <v>0.1</v>
      </c>
      <c r="H77" s="255">
        <v>-0.74</v>
      </c>
      <c r="I77" s="414"/>
      <c r="J77" s="675"/>
      <c r="K77" s="678"/>
      <c r="L77" s="681"/>
      <c r="M77" s="270"/>
      <c r="N77" s="270"/>
      <c r="O77" s="270"/>
      <c r="P77" s="270"/>
      <c r="Q77" s="270"/>
      <c r="R77" s="270"/>
      <c r="S77" s="270"/>
      <c r="T77" s="311"/>
      <c r="V77" s="642" t="s">
        <v>203</v>
      </c>
      <c r="W77" s="643"/>
      <c r="X77" s="643"/>
      <c r="Y77" s="643"/>
      <c r="Z77" s="644"/>
      <c r="AM77" s="10"/>
      <c r="AN77" s="10"/>
      <c r="AY77" s="6"/>
      <c r="AZ77" s="6"/>
    </row>
    <row r="78" spans="1:52" ht="30" customHeight="1" thickBot="1" x14ac:dyDescent="0.25">
      <c r="A78" s="598"/>
      <c r="B78" s="599"/>
      <c r="C78" s="630"/>
      <c r="D78" s="697"/>
      <c r="E78" s="617"/>
      <c r="F78" s="262">
        <v>899</v>
      </c>
      <c r="G78" s="263">
        <v>0.1</v>
      </c>
      <c r="H78" s="263">
        <v>-0.09</v>
      </c>
      <c r="I78" s="415"/>
      <c r="J78" s="676"/>
      <c r="K78" s="679"/>
      <c r="L78" s="682"/>
      <c r="M78" s="270"/>
      <c r="N78" s="270"/>
      <c r="O78" s="270"/>
      <c r="P78" s="270"/>
      <c r="Q78" s="270"/>
      <c r="R78" s="270"/>
      <c r="S78" s="270"/>
      <c r="T78" s="311"/>
      <c r="V78" s="645"/>
      <c r="W78" s="646"/>
      <c r="X78" s="646"/>
      <c r="Y78" s="646"/>
      <c r="Z78" s="647"/>
      <c r="AM78" s="10"/>
      <c r="AN78" s="10"/>
      <c r="AY78" s="6"/>
      <c r="AZ78" s="6"/>
    </row>
    <row r="79" spans="1:52" ht="30" customHeight="1" thickBot="1" x14ac:dyDescent="0.25">
      <c r="A79" s="312"/>
      <c r="B79" s="264"/>
      <c r="C79" s="265"/>
      <c r="D79" s="266"/>
      <c r="E79" s="267"/>
      <c r="F79" s="268"/>
      <c r="G79" s="265"/>
      <c r="H79" s="265"/>
      <c r="I79" s="265"/>
      <c r="J79" s="265"/>
      <c r="K79" s="269"/>
      <c r="L79" s="265"/>
      <c r="M79" s="270"/>
      <c r="N79" s="270"/>
      <c r="O79" s="270"/>
      <c r="P79" s="270"/>
      <c r="Q79" s="270"/>
      <c r="R79" s="270"/>
      <c r="S79" s="270"/>
      <c r="T79" s="311"/>
      <c r="V79" s="656" t="s">
        <v>4</v>
      </c>
      <c r="W79" s="658" t="s">
        <v>205</v>
      </c>
      <c r="X79" s="659"/>
      <c r="Y79" s="659"/>
      <c r="Z79" s="660"/>
      <c r="AM79" s="10"/>
      <c r="AN79" s="10"/>
      <c r="AY79" s="6"/>
      <c r="AZ79" s="6"/>
    </row>
    <row r="80" spans="1:52" ht="46.5" customHeight="1" thickBot="1" x14ac:dyDescent="0.25">
      <c r="A80" s="287"/>
      <c r="B80" s="270"/>
      <c r="C80" s="270"/>
      <c r="D80" s="270"/>
      <c r="E80" s="270"/>
      <c r="F80" s="270"/>
      <c r="G80" s="270"/>
      <c r="H80" s="270"/>
      <c r="I80" s="270"/>
      <c r="J80" s="270"/>
      <c r="K80" s="270"/>
      <c r="L80" s="270"/>
      <c r="M80" s="270"/>
      <c r="N80" s="270"/>
      <c r="O80" s="270"/>
      <c r="P80" s="270"/>
      <c r="Q80" s="270"/>
      <c r="R80" s="270"/>
      <c r="S80" s="270"/>
      <c r="T80" s="311"/>
      <c r="V80" s="657"/>
      <c r="W80" s="661"/>
      <c r="X80" s="662"/>
      <c r="Y80" s="662"/>
      <c r="Z80" s="663"/>
      <c r="AM80" s="10"/>
      <c r="AN80" s="10"/>
      <c r="AY80" s="6"/>
      <c r="AZ80" s="6"/>
    </row>
    <row r="81" spans="1:52" ht="30" customHeight="1" x14ac:dyDescent="0.2">
      <c r="A81" s="664" t="s">
        <v>307</v>
      </c>
      <c r="B81" s="665"/>
      <c r="C81" s="628" t="s">
        <v>318</v>
      </c>
      <c r="D81" s="670" t="s">
        <v>217</v>
      </c>
      <c r="E81" s="623">
        <v>19506160802033</v>
      </c>
      <c r="F81" s="407">
        <v>15.4</v>
      </c>
      <c r="G81" s="406">
        <v>0.1</v>
      </c>
      <c r="H81" s="406">
        <v>-0.2</v>
      </c>
      <c r="I81" s="420">
        <v>0.2</v>
      </c>
      <c r="J81" s="671">
        <v>2</v>
      </c>
      <c r="K81" s="672">
        <v>43258</v>
      </c>
      <c r="L81" s="673" t="s">
        <v>364</v>
      </c>
      <c r="M81" s="270"/>
      <c r="N81" s="270"/>
      <c r="O81" s="343"/>
      <c r="P81" s="344" t="s">
        <v>259</v>
      </c>
      <c r="Q81" s="271" t="s">
        <v>310</v>
      </c>
      <c r="R81" s="271" t="s">
        <v>260</v>
      </c>
      <c r="S81" s="586" t="s">
        <v>366</v>
      </c>
      <c r="T81" s="589" t="s">
        <v>367</v>
      </c>
      <c r="V81" s="336"/>
      <c r="W81" s="27"/>
      <c r="X81" s="6"/>
      <c r="Y81" s="27"/>
      <c r="Z81" s="44"/>
      <c r="AM81" s="10"/>
      <c r="AN81" s="10"/>
      <c r="AY81" s="6"/>
      <c r="AZ81" s="6"/>
    </row>
    <row r="82" spans="1:52" ht="30" customHeight="1" x14ac:dyDescent="0.2">
      <c r="A82" s="666"/>
      <c r="B82" s="667"/>
      <c r="C82" s="629"/>
      <c r="D82" s="616"/>
      <c r="E82" s="616"/>
      <c r="F82" s="408">
        <v>24.8</v>
      </c>
      <c r="G82" s="408">
        <v>0.1</v>
      </c>
      <c r="H82" s="408">
        <v>0.1</v>
      </c>
      <c r="I82" s="417">
        <v>0.3</v>
      </c>
      <c r="J82" s="649"/>
      <c r="K82" s="649"/>
      <c r="L82" s="653"/>
      <c r="M82" s="270"/>
      <c r="N82" s="270"/>
      <c r="O82" s="592" t="s">
        <v>322</v>
      </c>
      <c r="P82" s="416">
        <f>I82</f>
        <v>0.3</v>
      </c>
      <c r="Q82" s="421">
        <f>I84</f>
        <v>1.7</v>
      </c>
      <c r="R82" s="273">
        <f>I87</f>
        <v>0.21</v>
      </c>
      <c r="S82" s="587"/>
      <c r="T82" s="590"/>
      <c r="V82" s="238" t="s">
        <v>233</v>
      </c>
      <c r="W82" s="631" t="s">
        <v>206</v>
      </c>
      <c r="X82" s="655"/>
      <c r="Y82" s="631" t="s">
        <v>401</v>
      </c>
      <c r="Z82" s="632"/>
      <c r="AM82" s="10"/>
      <c r="AN82" s="10"/>
      <c r="AY82" s="6"/>
      <c r="AZ82" s="6"/>
    </row>
    <row r="83" spans="1:52" ht="30" customHeight="1" thickBot="1" x14ac:dyDescent="0.25">
      <c r="A83" s="668"/>
      <c r="B83" s="669"/>
      <c r="C83" s="629"/>
      <c r="D83" s="616"/>
      <c r="E83" s="616"/>
      <c r="F83" s="408">
        <v>34.4</v>
      </c>
      <c r="G83" s="408">
        <v>0.1</v>
      </c>
      <c r="H83" s="408">
        <v>0.1</v>
      </c>
      <c r="I83" s="417">
        <v>0.4</v>
      </c>
      <c r="J83" s="650"/>
      <c r="K83" s="650"/>
      <c r="L83" s="654"/>
      <c r="M83" s="270"/>
      <c r="N83" s="270"/>
      <c r="O83" s="593"/>
      <c r="P83" s="342"/>
      <c r="Q83" s="260"/>
      <c r="R83" s="260"/>
      <c r="S83" s="588"/>
      <c r="T83" s="591"/>
      <c r="V83" s="238" t="s">
        <v>234</v>
      </c>
      <c r="W83" s="631" t="s">
        <v>207</v>
      </c>
      <c r="X83" s="655"/>
      <c r="Y83" s="631" t="s">
        <v>402</v>
      </c>
      <c r="Z83" s="632"/>
      <c r="AM83" s="10"/>
      <c r="AN83" s="10"/>
      <c r="AY83" s="6"/>
      <c r="AZ83" s="6"/>
    </row>
    <row r="84" spans="1:52" ht="30" customHeight="1" x14ac:dyDescent="0.2">
      <c r="A84" s="594" t="s">
        <v>314</v>
      </c>
      <c r="B84" s="595"/>
      <c r="C84" s="629"/>
      <c r="D84" s="616"/>
      <c r="E84" s="616"/>
      <c r="F84" s="408">
        <v>32.5</v>
      </c>
      <c r="G84" s="419">
        <v>0.1</v>
      </c>
      <c r="H84" s="419">
        <v>-2.5</v>
      </c>
      <c r="I84" s="419">
        <v>1.7</v>
      </c>
      <c r="J84" s="648">
        <v>2</v>
      </c>
      <c r="K84" s="651">
        <v>43264</v>
      </c>
      <c r="L84" s="652" t="s">
        <v>365</v>
      </c>
      <c r="M84" s="270"/>
      <c r="N84" s="270"/>
      <c r="O84" s="270"/>
      <c r="P84" s="270"/>
      <c r="Q84" s="270"/>
      <c r="R84" s="270"/>
      <c r="S84" s="313"/>
      <c r="T84" s="311"/>
      <c r="V84" s="238"/>
      <c r="W84" s="631"/>
      <c r="X84" s="655"/>
      <c r="Y84" s="631"/>
      <c r="Z84" s="632"/>
      <c r="AM84" s="10"/>
      <c r="AN84" s="10"/>
      <c r="AO84" s="10"/>
      <c r="AP84" s="10"/>
      <c r="AQ84" s="10"/>
      <c r="AR84" s="10"/>
      <c r="AS84" s="10"/>
      <c r="AT84" s="10"/>
      <c r="AU84" s="10"/>
      <c r="AV84" s="6"/>
      <c r="AW84" s="6"/>
      <c r="AX84" s="6"/>
      <c r="AY84" s="6"/>
      <c r="AZ84" s="6"/>
    </row>
    <row r="85" spans="1:52" ht="30" customHeight="1" thickBot="1" x14ac:dyDescent="0.25">
      <c r="A85" s="596"/>
      <c r="B85" s="597"/>
      <c r="C85" s="629"/>
      <c r="D85" s="616"/>
      <c r="E85" s="616"/>
      <c r="F85" s="408">
        <v>50.6</v>
      </c>
      <c r="G85" s="419">
        <v>0.1</v>
      </c>
      <c r="H85" s="419">
        <v>-0.6</v>
      </c>
      <c r="I85" s="417">
        <v>1.7</v>
      </c>
      <c r="J85" s="649"/>
      <c r="K85" s="649"/>
      <c r="L85" s="653"/>
      <c r="M85" s="270"/>
      <c r="N85" s="270"/>
      <c r="O85" s="270"/>
      <c r="P85" s="270"/>
      <c r="Q85" s="270"/>
      <c r="R85" s="270"/>
      <c r="S85" s="313"/>
      <c r="T85" s="311"/>
      <c r="V85" s="239" t="s">
        <v>236</v>
      </c>
      <c r="W85" s="633" t="s">
        <v>209</v>
      </c>
      <c r="X85" s="634"/>
      <c r="Y85" s="633" t="s">
        <v>403</v>
      </c>
      <c r="Z85" s="635"/>
      <c r="AM85" s="10"/>
      <c r="AN85" s="10"/>
      <c r="AO85" s="10"/>
      <c r="AP85" s="10"/>
      <c r="AQ85" s="10"/>
      <c r="AR85" s="10"/>
      <c r="AS85" s="10"/>
      <c r="AT85" s="10"/>
      <c r="AU85" s="10"/>
      <c r="AV85" s="6"/>
      <c r="AW85" s="6"/>
      <c r="AX85" s="6"/>
      <c r="AY85" s="6"/>
      <c r="AZ85" s="6"/>
    </row>
    <row r="86" spans="1:52" ht="30" customHeight="1" thickBot="1" x14ac:dyDescent="0.25">
      <c r="A86" s="598"/>
      <c r="B86" s="599"/>
      <c r="C86" s="629"/>
      <c r="D86" s="616"/>
      <c r="E86" s="616"/>
      <c r="F86" s="408">
        <v>77.099999999999994</v>
      </c>
      <c r="G86" s="419">
        <v>0.1</v>
      </c>
      <c r="H86" s="419">
        <v>2.9</v>
      </c>
      <c r="I86" s="417">
        <v>1.7</v>
      </c>
      <c r="J86" s="650"/>
      <c r="K86" s="650"/>
      <c r="L86" s="654"/>
      <c r="M86" s="270"/>
      <c r="N86" s="270"/>
      <c r="O86" s="270"/>
      <c r="P86" s="270"/>
      <c r="Q86" s="270"/>
      <c r="R86" s="270"/>
      <c r="S86" s="313"/>
      <c r="T86" s="311"/>
      <c r="AM86" s="10"/>
      <c r="AN86" s="10"/>
      <c r="AO86" s="10"/>
      <c r="AP86" s="10"/>
      <c r="AQ86" s="10"/>
      <c r="AR86" s="10"/>
      <c r="AS86" s="10"/>
      <c r="AT86" s="10"/>
      <c r="AU86" s="10"/>
      <c r="AV86" s="6"/>
      <c r="AW86" s="6"/>
      <c r="AX86" s="6"/>
      <c r="AY86" s="6"/>
      <c r="AZ86" s="6"/>
    </row>
    <row r="87" spans="1:52" ht="30" customHeight="1" x14ac:dyDescent="0.2">
      <c r="A87" s="594" t="s">
        <v>316</v>
      </c>
      <c r="B87" s="595"/>
      <c r="C87" s="629"/>
      <c r="D87" s="616"/>
      <c r="E87" s="616"/>
      <c r="F87" s="276">
        <v>499</v>
      </c>
      <c r="G87" s="275">
        <v>0.1</v>
      </c>
      <c r="H87" s="275">
        <v>-1</v>
      </c>
      <c r="I87" s="636">
        <v>0.21</v>
      </c>
      <c r="J87" s="637">
        <v>1.6</v>
      </c>
      <c r="K87" s="638">
        <v>42671</v>
      </c>
      <c r="L87" s="639" t="s">
        <v>324</v>
      </c>
      <c r="M87" s="270"/>
      <c r="N87" s="270"/>
      <c r="O87" s="270"/>
      <c r="P87" s="270"/>
      <c r="Q87" s="270"/>
      <c r="R87" s="270"/>
      <c r="S87" s="313"/>
      <c r="T87" s="314"/>
      <c r="AB87" s="10"/>
      <c r="AM87" s="10"/>
      <c r="AN87" s="10"/>
      <c r="AO87" s="10"/>
      <c r="AP87" s="10"/>
      <c r="AQ87" s="10"/>
      <c r="AR87" s="10"/>
      <c r="AS87" s="10"/>
      <c r="AT87" s="10"/>
      <c r="AU87" s="10"/>
      <c r="AV87" s="6"/>
      <c r="AW87" s="6"/>
      <c r="AX87" s="6"/>
      <c r="AY87" s="6"/>
      <c r="AZ87" s="6"/>
    </row>
    <row r="88" spans="1:52" ht="30" customHeight="1" thickBot="1" x14ac:dyDescent="0.25">
      <c r="A88" s="596"/>
      <c r="B88" s="597"/>
      <c r="C88" s="629"/>
      <c r="D88" s="616"/>
      <c r="E88" s="616"/>
      <c r="F88" s="255">
        <v>799.8</v>
      </c>
      <c r="G88" s="275">
        <v>0.1</v>
      </c>
      <c r="H88" s="275">
        <v>-0.4</v>
      </c>
      <c r="I88" s="616"/>
      <c r="J88" s="616"/>
      <c r="K88" s="616"/>
      <c r="L88" s="640"/>
      <c r="M88" s="270"/>
      <c r="N88" s="270"/>
      <c r="O88" s="270"/>
      <c r="P88" s="270"/>
      <c r="Q88" s="270"/>
      <c r="R88" s="270"/>
      <c r="S88" s="313"/>
      <c r="T88" s="315"/>
      <c r="AB88" s="10"/>
      <c r="AM88" s="10"/>
      <c r="AN88" s="10"/>
      <c r="AO88" s="10"/>
      <c r="AP88" s="10"/>
      <c r="AQ88" s="10"/>
      <c r="AR88" s="10"/>
      <c r="AS88" s="10"/>
      <c r="AT88" s="10"/>
      <c r="AU88" s="10"/>
      <c r="AV88" s="6"/>
      <c r="AW88" s="6"/>
      <c r="AX88" s="6"/>
      <c r="AY88" s="6"/>
      <c r="AZ88" s="6"/>
    </row>
    <row r="89" spans="1:52" ht="30" customHeight="1" thickBot="1" x14ac:dyDescent="0.25">
      <c r="A89" s="598"/>
      <c r="B89" s="599"/>
      <c r="C89" s="630"/>
      <c r="D89" s="617"/>
      <c r="E89" s="617"/>
      <c r="F89" s="263">
        <v>1099.8</v>
      </c>
      <c r="G89" s="277">
        <v>0.1</v>
      </c>
      <c r="H89" s="277">
        <v>-0.4</v>
      </c>
      <c r="I89" s="617"/>
      <c r="J89" s="617"/>
      <c r="K89" s="617"/>
      <c r="L89" s="641"/>
      <c r="M89" s="270"/>
      <c r="N89" s="270"/>
      <c r="O89" s="270"/>
      <c r="P89" s="270"/>
      <c r="Q89" s="270"/>
      <c r="R89" s="270"/>
      <c r="S89" s="313"/>
      <c r="T89" s="315"/>
      <c r="V89" s="642" t="s">
        <v>248</v>
      </c>
      <c r="W89" s="643"/>
      <c r="X89" s="644"/>
      <c r="AB89" s="10"/>
      <c r="AM89" s="10"/>
      <c r="AN89" s="10"/>
      <c r="AO89" s="10"/>
      <c r="AP89" s="10"/>
      <c r="AQ89" s="10"/>
      <c r="AR89" s="10"/>
      <c r="AS89" s="10"/>
      <c r="AT89" s="10"/>
      <c r="AU89" s="10"/>
      <c r="AV89" s="6"/>
      <c r="AW89" s="6"/>
      <c r="AX89" s="6"/>
      <c r="AY89" s="6"/>
      <c r="AZ89" s="6"/>
    </row>
    <row r="90" spans="1:52" ht="30" customHeight="1" thickBot="1" x14ac:dyDescent="0.25">
      <c r="A90" s="278"/>
      <c r="B90" s="279"/>
      <c r="C90" s="280"/>
      <c r="D90" s="281"/>
      <c r="E90" s="282"/>
      <c r="F90" s="280"/>
      <c r="G90" s="280"/>
      <c r="H90" s="280"/>
      <c r="I90" s="280"/>
      <c r="J90" s="280"/>
      <c r="K90" s="283"/>
      <c r="L90" s="284"/>
      <c r="M90" s="270"/>
      <c r="N90" s="270"/>
      <c r="O90" s="270"/>
      <c r="P90" s="270"/>
      <c r="Q90" s="270"/>
      <c r="R90" s="270"/>
      <c r="S90" s="313"/>
      <c r="T90" s="315"/>
      <c r="V90" s="645"/>
      <c r="W90" s="646"/>
      <c r="X90" s="647"/>
      <c r="AB90" s="10"/>
      <c r="AM90" s="10"/>
      <c r="AN90" s="10"/>
      <c r="AO90" s="10"/>
      <c r="AP90" s="10"/>
      <c r="AQ90" s="10"/>
      <c r="AR90" s="10"/>
      <c r="AS90" s="10"/>
      <c r="AT90" s="10"/>
      <c r="AU90" s="10"/>
      <c r="AV90" s="6"/>
      <c r="AW90" s="6"/>
      <c r="AX90" s="6"/>
      <c r="AY90" s="6"/>
      <c r="AZ90" s="6"/>
    </row>
    <row r="91" spans="1:52" ht="30" customHeight="1" thickBot="1" x14ac:dyDescent="0.25">
      <c r="A91" s="285"/>
      <c r="B91" s="250"/>
      <c r="C91" s="249"/>
      <c r="D91" s="249"/>
      <c r="E91" s="249"/>
      <c r="F91" s="249"/>
      <c r="G91" s="249"/>
      <c r="H91" s="249"/>
      <c r="I91" s="249"/>
      <c r="J91" s="249"/>
      <c r="K91" s="249"/>
      <c r="L91" s="249"/>
      <c r="M91" s="270"/>
      <c r="N91" s="270"/>
      <c r="O91" s="270"/>
      <c r="P91" s="270"/>
      <c r="Q91" s="270"/>
      <c r="R91" s="270"/>
      <c r="S91" s="313"/>
      <c r="T91" s="315"/>
      <c r="V91" s="625" t="s">
        <v>394</v>
      </c>
      <c r="W91" s="626"/>
      <c r="X91" s="627"/>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603" t="s">
        <v>307</v>
      </c>
      <c r="B92" s="604"/>
      <c r="C92" s="628" t="s">
        <v>325</v>
      </c>
      <c r="D92" s="612" t="s">
        <v>217</v>
      </c>
      <c r="E92" s="623">
        <v>19406160802033</v>
      </c>
      <c r="F92" s="407">
        <v>15.3</v>
      </c>
      <c r="G92" s="406">
        <v>0.1</v>
      </c>
      <c r="H92" s="406">
        <v>0</v>
      </c>
      <c r="I92" s="420">
        <v>0.2</v>
      </c>
      <c r="J92" s="618">
        <v>2</v>
      </c>
      <c r="K92" s="582">
        <v>43266</v>
      </c>
      <c r="L92" s="584" t="s">
        <v>368</v>
      </c>
      <c r="M92" s="270"/>
      <c r="N92" s="270"/>
      <c r="O92" s="343"/>
      <c r="P92" s="344" t="s">
        <v>259</v>
      </c>
      <c r="Q92" s="271" t="s">
        <v>310</v>
      </c>
      <c r="R92" s="271" t="s">
        <v>260</v>
      </c>
      <c r="S92" s="586" t="s">
        <v>370</v>
      </c>
      <c r="T92" s="589" t="s">
        <v>371</v>
      </c>
      <c r="V92" s="222"/>
      <c r="W92" s="223"/>
      <c r="X92" s="464"/>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605"/>
      <c r="B93" s="606"/>
      <c r="C93" s="629"/>
      <c r="D93" s="613"/>
      <c r="E93" s="616"/>
      <c r="F93" s="408">
        <v>24.8</v>
      </c>
      <c r="G93" s="408">
        <v>0.1</v>
      </c>
      <c r="H93" s="408">
        <v>0</v>
      </c>
      <c r="I93" s="417">
        <v>0.2</v>
      </c>
      <c r="J93" s="583"/>
      <c r="K93" s="583"/>
      <c r="L93" s="585"/>
      <c r="M93" s="270"/>
      <c r="N93" s="270"/>
      <c r="O93" s="592" t="s">
        <v>330</v>
      </c>
      <c r="P93" s="416">
        <f>I92</f>
        <v>0.2</v>
      </c>
      <c r="Q93" s="417">
        <f>I95</f>
        <v>1.7</v>
      </c>
      <c r="R93" s="257">
        <f>I98</f>
        <v>0.21</v>
      </c>
      <c r="S93" s="587"/>
      <c r="T93" s="590"/>
      <c r="V93" s="225" t="s">
        <v>238</v>
      </c>
      <c r="W93" s="226" t="s">
        <v>350</v>
      </c>
      <c r="X93" s="465" t="s">
        <v>352</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607"/>
      <c r="B94" s="608"/>
      <c r="C94" s="629"/>
      <c r="D94" s="613"/>
      <c r="E94" s="616"/>
      <c r="F94" s="408">
        <v>34.4</v>
      </c>
      <c r="G94" s="409">
        <v>0.1</v>
      </c>
      <c r="H94" s="408">
        <v>-0.1</v>
      </c>
      <c r="I94" s="417">
        <v>0.4</v>
      </c>
      <c r="J94" s="583"/>
      <c r="K94" s="583"/>
      <c r="L94" s="585"/>
      <c r="M94" s="270"/>
      <c r="N94" s="270"/>
      <c r="O94" s="593"/>
      <c r="P94" s="342"/>
      <c r="Q94" s="260"/>
      <c r="R94" s="260"/>
      <c r="S94" s="588"/>
      <c r="T94" s="591"/>
      <c r="V94" s="222">
        <v>1</v>
      </c>
      <c r="W94" s="300">
        <v>0.3</v>
      </c>
      <c r="X94" s="466">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594" t="s">
        <v>314</v>
      </c>
      <c r="B95" s="595"/>
      <c r="C95" s="629"/>
      <c r="D95" s="613"/>
      <c r="E95" s="616"/>
      <c r="F95" s="408">
        <v>32.5</v>
      </c>
      <c r="G95" s="408">
        <v>0.1</v>
      </c>
      <c r="H95" s="408">
        <v>-2.5</v>
      </c>
      <c r="I95" s="418">
        <v>1.7</v>
      </c>
      <c r="J95" s="600">
        <v>2</v>
      </c>
      <c r="K95" s="624">
        <v>43266</v>
      </c>
      <c r="L95" s="602" t="s">
        <v>369</v>
      </c>
      <c r="M95" s="270"/>
      <c r="N95" s="270"/>
      <c r="O95" s="270"/>
      <c r="P95" s="270"/>
      <c r="Q95" s="270"/>
      <c r="R95" s="270"/>
      <c r="S95" s="313"/>
      <c r="T95" s="315"/>
      <c r="V95" s="222">
        <v>2</v>
      </c>
      <c r="W95" s="300">
        <v>0.4</v>
      </c>
      <c r="X95" s="465">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596"/>
      <c r="B96" s="597"/>
      <c r="C96" s="629"/>
      <c r="D96" s="613"/>
      <c r="E96" s="616"/>
      <c r="F96" s="408">
        <v>50.8</v>
      </c>
      <c r="G96" s="408">
        <v>0.1</v>
      </c>
      <c r="H96" s="408">
        <v>-0.8</v>
      </c>
      <c r="I96" s="417">
        <v>1.7</v>
      </c>
      <c r="J96" s="583">
        <v>2</v>
      </c>
      <c r="K96" s="583"/>
      <c r="L96" s="585"/>
      <c r="M96" s="270"/>
      <c r="N96" s="270"/>
      <c r="O96" s="270"/>
      <c r="P96" s="270"/>
      <c r="Q96" s="270"/>
      <c r="R96" s="270"/>
      <c r="S96" s="313"/>
      <c r="T96" s="315"/>
      <c r="V96" s="222">
        <v>2</v>
      </c>
      <c r="W96" s="300">
        <v>0.4</v>
      </c>
      <c r="X96" s="465">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598"/>
      <c r="B97" s="599"/>
      <c r="C97" s="629"/>
      <c r="D97" s="613"/>
      <c r="E97" s="616"/>
      <c r="F97" s="408">
        <v>78.2</v>
      </c>
      <c r="G97" s="408">
        <v>0.1</v>
      </c>
      <c r="H97" s="408">
        <v>1.8</v>
      </c>
      <c r="I97" s="417">
        <v>1.7</v>
      </c>
      <c r="J97" s="583"/>
      <c r="K97" s="583"/>
      <c r="L97" s="585"/>
      <c r="M97" s="270"/>
      <c r="N97" s="270"/>
      <c r="O97" s="270"/>
      <c r="P97" s="270"/>
      <c r="Q97" s="270"/>
      <c r="R97" s="270"/>
      <c r="S97" s="313"/>
      <c r="T97" s="315"/>
      <c r="V97" s="222">
        <v>5</v>
      </c>
      <c r="W97" s="300">
        <v>0.5</v>
      </c>
      <c r="X97" s="465">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594" t="s">
        <v>316</v>
      </c>
      <c r="B98" s="595"/>
      <c r="C98" s="629"/>
      <c r="D98" s="613"/>
      <c r="E98" s="616"/>
      <c r="F98" s="276">
        <v>499</v>
      </c>
      <c r="G98" s="255">
        <v>0.1</v>
      </c>
      <c r="H98" s="276">
        <v>-1</v>
      </c>
      <c r="I98" s="401">
        <v>0.21</v>
      </c>
      <c r="J98" s="622">
        <v>2</v>
      </c>
      <c r="K98" s="576">
        <v>42671</v>
      </c>
      <c r="L98" s="579" t="s">
        <v>331</v>
      </c>
      <c r="M98" s="270"/>
      <c r="N98" s="270"/>
      <c r="O98" s="270"/>
      <c r="P98" s="270"/>
      <c r="Q98" s="270"/>
      <c r="R98" s="270"/>
      <c r="S98" s="313"/>
      <c r="T98" s="315"/>
      <c r="V98" s="222">
        <v>10</v>
      </c>
      <c r="W98" s="300">
        <v>0.6</v>
      </c>
      <c r="X98" s="465">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596"/>
      <c r="B99" s="597"/>
      <c r="C99" s="629"/>
      <c r="D99" s="613"/>
      <c r="E99" s="616"/>
      <c r="F99" s="255">
        <v>799.8</v>
      </c>
      <c r="G99" s="255">
        <v>0.1</v>
      </c>
      <c r="H99" s="276">
        <v>-0.4</v>
      </c>
      <c r="I99" s="402">
        <v>0.17</v>
      </c>
      <c r="J99" s="577">
        <v>2</v>
      </c>
      <c r="K99" s="577">
        <v>42671</v>
      </c>
      <c r="L99" s="580" t="s">
        <v>331</v>
      </c>
      <c r="M99" s="270"/>
      <c r="N99" s="270"/>
      <c r="O99" s="270"/>
      <c r="P99" s="270"/>
      <c r="Q99" s="270"/>
      <c r="R99" s="270"/>
      <c r="S99" s="313"/>
      <c r="T99" s="315"/>
      <c r="V99" s="222">
        <v>20</v>
      </c>
      <c r="W99" s="300">
        <v>0.8</v>
      </c>
      <c r="X99" s="465">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598"/>
      <c r="B100" s="599"/>
      <c r="C100" s="630"/>
      <c r="D100" s="614"/>
      <c r="E100" s="617"/>
      <c r="F100" s="263">
        <v>1099.9000000000001</v>
      </c>
      <c r="G100" s="263">
        <v>0.1</v>
      </c>
      <c r="H100" s="262">
        <v>-0.3</v>
      </c>
      <c r="I100" s="403"/>
      <c r="J100" s="578"/>
      <c r="K100" s="578"/>
      <c r="L100" s="581"/>
      <c r="M100" s="270"/>
      <c r="N100" s="270"/>
      <c r="O100" s="270"/>
      <c r="P100" s="270"/>
      <c r="Q100" s="270"/>
      <c r="R100" s="270"/>
      <c r="S100" s="313"/>
      <c r="T100" s="315"/>
      <c r="V100" s="222">
        <v>20</v>
      </c>
      <c r="W100" s="300">
        <v>0.8</v>
      </c>
      <c r="X100" s="465">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7"/>
      <c r="B101" s="249"/>
      <c r="C101" s="270"/>
      <c r="D101" s="270"/>
      <c r="E101" s="270"/>
      <c r="F101" s="270"/>
      <c r="G101" s="270"/>
      <c r="H101" s="270"/>
      <c r="I101" s="270"/>
      <c r="J101" s="270"/>
      <c r="K101" s="270"/>
      <c r="L101" s="270"/>
      <c r="M101" s="270"/>
      <c r="N101" s="270"/>
      <c r="O101" s="270"/>
      <c r="P101" s="270"/>
      <c r="Q101" s="270"/>
      <c r="R101" s="270"/>
      <c r="S101" s="313"/>
      <c r="T101" s="315"/>
      <c r="V101" s="222">
        <v>50</v>
      </c>
      <c r="W101" s="300">
        <v>1</v>
      </c>
      <c r="X101" s="466">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603" t="s">
        <v>307</v>
      </c>
      <c r="B102" s="604"/>
      <c r="C102" s="609" t="s">
        <v>332</v>
      </c>
      <c r="D102" s="612" t="s">
        <v>217</v>
      </c>
      <c r="E102" s="623" t="s">
        <v>333</v>
      </c>
      <c r="F102" s="406">
        <v>15.3</v>
      </c>
      <c r="G102" s="406">
        <v>0.1</v>
      </c>
      <c r="H102" s="407">
        <v>-0.1</v>
      </c>
      <c r="I102" s="422">
        <v>0.2</v>
      </c>
      <c r="J102" s="618">
        <v>2</v>
      </c>
      <c r="K102" s="582">
        <v>43252</v>
      </c>
      <c r="L102" s="584" t="s">
        <v>372</v>
      </c>
      <c r="M102" s="270"/>
      <c r="N102" s="270"/>
      <c r="O102" s="343"/>
      <c r="P102" s="344" t="s">
        <v>259</v>
      </c>
      <c r="Q102" s="271" t="s">
        <v>310</v>
      </c>
      <c r="R102" s="271" t="s">
        <v>260</v>
      </c>
      <c r="S102" s="586" t="s">
        <v>374</v>
      </c>
      <c r="T102" s="589" t="s">
        <v>375</v>
      </c>
      <c r="V102" s="222">
        <v>100</v>
      </c>
      <c r="W102" s="300">
        <v>1.6</v>
      </c>
      <c r="X102" s="466">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605"/>
      <c r="B103" s="606"/>
      <c r="C103" s="610"/>
      <c r="D103" s="613"/>
      <c r="E103" s="616"/>
      <c r="F103" s="408">
        <v>24.9</v>
      </c>
      <c r="G103" s="408">
        <v>0.1</v>
      </c>
      <c r="H103" s="423">
        <v>-0.1</v>
      </c>
      <c r="I103" s="424">
        <v>0.2</v>
      </c>
      <c r="J103" s="583"/>
      <c r="K103" s="583"/>
      <c r="L103" s="585"/>
      <c r="M103" s="270"/>
      <c r="N103" s="270"/>
      <c r="O103" s="592" t="s">
        <v>262</v>
      </c>
      <c r="P103" s="425">
        <f>I102</f>
        <v>0.2</v>
      </c>
      <c r="Q103" s="417">
        <f>I105</f>
        <v>1.7</v>
      </c>
      <c r="R103" s="257">
        <f>I108</f>
        <v>6.4000000000000001E-2</v>
      </c>
      <c r="S103" s="587"/>
      <c r="T103" s="590"/>
      <c r="U103" s="10"/>
      <c r="V103" s="222">
        <v>200</v>
      </c>
      <c r="W103" s="300">
        <v>1.6</v>
      </c>
      <c r="X103" s="465">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607"/>
      <c r="B104" s="608"/>
      <c r="C104" s="610"/>
      <c r="D104" s="613"/>
      <c r="E104" s="616"/>
      <c r="F104" s="423">
        <v>29.6</v>
      </c>
      <c r="G104" s="408">
        <v>0.1</v>
      </c>
      <c r="H104" s="423">
        <v>0</v>
      </c>
      <c r="I104" s="424">
        <v>0.3</v>
      </c>
      <c r="J104" s="583">
        <v>1.96</v>
      </c>
      <c r="K104" s="583"/>
      <c r="L104" s="585"/>
      <c r="M104" s="270"/>
      <c r="N104" s="270"/>
      <c r="O104" s="593"/>
      <c r="P104" s="342"/>
      <c r="Q104" s="260"/>
      <c r="R104" s="260"/>
      <c r="S104" s="588"/>
      <c r="T104" s="591"/>
      <c r="U104" s="10"/>
      <c r="V104" s="222">
        <v>200</v>
      </c>
      <c r="W104" s="300">
        <v>1.6</v>
      </c>
      <c r="X104" s="465">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594" t="s">
        <v>314</v>
      </c>
      <c r="B105" s="595"/>
      <c r="C105" s="610"/>
      <c r="D105" s="613"/>
      <c r="E105" s="616"/>
      <c r="F105" s="408">
        <v>33.4</v>
      </c>
      <c r="G105" s="408">
        <v>0.1</v>
      </c>
      <c r="H105" s="408">
        <v>-3.4</v>
      </c>
      <c r="I105" s="418">
        <v>1.7</v>
      </c>
      <c r="J105" s="600">
        <v>2</v>
      </c>
      <c r="K105" s="601">
        <v>43257</v>
      </c>
      <c r="L105" s="602" t="s">
        <v>373</v>
      </c>
      <c r="M105" s="270"/>
      <c r="N105" s="270"/>
      <c r="O105" s="270"/>
      <c r="P105" s="270"/>
      <c r="Q105" s="270"/>
      <c r="R105" s="270"/>
      <c r="S105" s="313"/>
      <c r="T105" s="315"/>
      <c r="U105" s="10"/>
      <c r="V105" s="222">
        <v>500</v>
      </c>
      <c r="W105" s="300">
        <v>8</v>
      </c>
      <c r="X105" s="465">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596"/>
      <c r="B106" s="597"/>
      <c r="C106" s="610"/>
      <c r="D106" s="613"/>
      <c r="E106" s="616"/>
      <c r="F106" s="408">
        <v>51.3</v>
      </c>
      <c r="G106" s="408">
        <v>0.1</v>
      </c>
      <c r="H106" s="408">
        <v>-1.3</v>
      </c>
      <c r="I106" s="417">
        <v>1.7</v>
      </c>
      <c r="J106" s="583">
        <v>1.96</v>
      </c>
      <c r="K106" s="583"/>
      <c r="L106" s="585"/>
      <c r="M106" s="270"/>
      <c r="N106" s="270"/>
      <c r="O106" s="270"/>
      <c r="P106" s="270"/>
      <c r="Q106" s="270"/>
      <c r="R106" s="270"/>
      <c r="S106" s="313"/>
      <c r="T106" s="315"/>
      <c r="U106" s="10"/>
      <c r="V106" s="237" t="s">
        <v>198</v>
      </c>
      <c r="W106" s="302">
        <v>16</v>
      </c>
      <c r="X106" s="465">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598"/>
      <c r="B107" s="599"/>
      <c r="C107" s="610"/>
      <c r="D107" s="613"/>
      <c r="E107" s="616"/>
      <c r="F107" s="408">
        <v>77.400000000000006</v>
      </c>
      <c r="G107" s="408">
        <v>0.1</v>
      </c>
      <c r="H107" s="408">
        <v>2.6</v>
      </c>
      <c r="I107" s="417">
        <v>1.7</v>
      </c>
      <c r="J107" s="583"/>
      <c r="K107" s="583"/>
      <c r="L107" s="585"/>
      <c r="M107" s="270"/>
      <c r="N107" s="270"/>
      <c r="O107" s="270"/>
      <c r="P107" s="270"/>
      <c r="Q107" s="270"/>
      <c r="R107" s="270"/>
      <c r="S107" s="313"/>
      <c r="T107" s="315"/>
      <c r="U107" s="10"/>
      <c r="V107" s="237" t="s">
        <v>199</v>
      </c>
      <c r="W107" s="302">
        <v>30</v>
      </c>
      <c r="X107" s="465">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594" t="s">
        <v>316</v>
      </c>
      <c r="B108" s="595"/>
      <c r="C108" s="610"/>
      <c r="D108" s="613"/>
      <c r="E108" s="616"/>
      <c r="F108" s="255">
        <v>397.9</v>
      </c>
      <c r="G108" s="255">
        <v>0.1</v>
      </c>
      <c r="H108" s="255">
        <v>-1.3</v>
      </c>
      <c r="I108" s="401">
        <v>6.4000000000000001E-2</v>
      </c>
      <c r="J108" s="619">
        <v>2</v>
      </c>
      <c r="K108" s="576">
        <v>42625</v>
      </c>
      <c r="L108" s="579" t="s">
        <v>339</v>
      </c>
      <c r="M108" s="270"/>
      <c r="N108" s="270"/>
      <c r="O108" s="270"/>
      <c r="P108" s="270"/>
      <c r="Q108" s="270"/>
      <c r="R108" s="270"/>
      <c r="S108" s="313"/>
      <c r="T108" s="310"/>
      <c r="U108" s="10"/>
      <c r="V108" s="237" t="s">
        <v>199</v>
      </c>
      <c r="W108" s="302">
        <v>30</v>
      </c>
      <c r="X108" s="465">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596"/>
      <c r="B109" s="597"/>
      <c r="C109" s="610"/>
      <c r="D109" s="613"/>
      <c r="E109" s="616"/>
      <c r="F109" s="255">
        <v>753.2</v>
      </c>
      <c r="G109" s="255">
        <v>0.1</v>
      </c>
      <c r="H109" s="286">
        <v>-0.64100000000000001</v>
      </c>
      <c r="I109" s="402">
        <v>6.4000000000000001E-2</v>
      </c>
      <c r="J109" s="620">
        <v>2</v>
      </c>
      <c r="K109" s="577">
        <v>42625</v>
      </c>
      <c r="L109" s="580" t="s">
        <v>340</v>
      </c>
      <c r="M109" s="270"/>
      <c r="N109" s="270"/>
      <c r="O109" s="270"/>
      <c r="P109" s="270"/>
      <c r="Q109" s="270"/>
      <c r="R109" s="270"/>
      <c r="S109" s="313"/>
      <c r="T109" s="310"/>
      <c r="U109" s="10"/>
      <c r="V109" s="237" t="s">
        <v>200</v>
      </c>
      <c r="W109" s="302">
        <v>80</v>
      </c>
      <c r="X109" s="465">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598"/>
      <c r="B110" s="599"/>
      <c r="C110" s="611"/>
      <c r="D110" s="614"/>
      <c r="E110" s="617"/>
      <c r="F110" s="263">
        <v>1099.3</v>
      </c>
      <c r="G110" s="263">
        <v>0.1</v>
      </c>
      <c r="H110" s="263">
        <v>-0.06</v>
      </c>
      <c r="I110" s="403"/>
      <c r="J110" s="621"/>
      <c r="K110" s="578"/>
      <c r="L110" s="581"/>
      <c r="M110" s="270"/>
      <c r="N110" s="270"/>
      <c r="O110" s="270"/>
      <c r="P110" s="270"/>
      <c r="Q110" s="270"/>
      <c r="R110" s="270"/>
      <c r="S110" s="313"/>
      <c r="T110" s="310"/>
      <c r="U110" s="10"/>
      <c r="V110" s="237" t="s">
        <v>201</v>
      </c>
      <c r="W110" s="303">
        <v>0.16</v>
      </c>
      <c r="X110" s="465">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7"/>
      <c r="B111" s="270"/>
      <c r="C111" s="270"/>
      <c r="D111" s="270"/>
      <c r="E111" s="270"/>
      <c r="F111" s="270"/>
      <c r="G111" s="270"/>
      <c r="H111" s="270"/>
      <c r="I111" s="270"/>
      <c r="J111" s="270"/>
      <c r="K111" s="270"/>
      <c r="L111" s="270"/>
      <c r="M111" s="270"/>
      <c r="N111" s="270"/>
      <c r="O111" s="270"/>
      <c r="P111" s="270"/>
      <c r="Q111" s="270"/>
      <c r="R111" s="270"/>
      <c r="S111" s="313"/>
      <c r="T111" s="310"/>
      <c r="V111" s="240" t="s">
        <v>237</v>
      </c>
      <c r="W111" s="319">
        <v>0.3</v>
      </c>
      <c r="X111" s="37">
        <v>1000</v>
      </c>
    </row>
    <row r="112" spans="1:52" ht="30" customHeight="1" x14ac:dyDescent="0.2">
      <c r="A112" s="603" t="s">
        <v>307</v>
      </c>
      <c r="B112" s="604"/>
      <c r="C112" s="609" t="s">
        <v>341</v>
      </c>
      <c r="D112" s="612" t="s">
        <v>217</v>
      </c>
      <c r="E112" s="615" t="s">
        <v>342</v>
      </c>
      <c r="F112" s="406">
        <v>15.2</v>
      </c>
      <c r="G112" s="406">
        <v>0.1</v>
      </c>
      <c r="H112" s="406">
        <v>0</v>
      </c>
      <c r="I112" s="422">
        <v>0.2</v>
      </c>
      <c r="J112" s="618">
        <v>2</v>
      </c>
      <c r="K112" s="582">
        <v>43252</v>
      </c>
      <c r="L112" s="584" t="s">
        <v>376</v>
      </c>
      <c r="M112" s="270"/>
      <c r="N112" s="270"/>
      <c r="O112" s="343"/>
      <c r="P112" s="344" t="s">
        <v>259</v>
      </c>
      <c r="Q112" s="271" t="s">
        <v>310</v>
      </c>
      <c r="R112" s="271" t="s">
        <v>260</v>
      </c>
      <c r="S112" s="586" t="s">
        <v>378</v>
      </c>
      <c r="T112" s="589" t="s">
        <v>379</v>
      </c>
    </row>
    <row r="113" spans="1:20" ht="30" customHeight="1" x14ac:dyDescent="0.2">
      <c r="A113" s="605"/>
      <c r="B113" s="606"/>
      <c r="C113" s="610"/>
      <c r="D113" s="613"/>
      <c r="E113" s="616"/>
      <c r="F113" s="423">
        <v>24.8</v>
      </c>
      <c r="G113" s="408">
        <v>0.1</v>
      </c>
      <c r="H113" s="408">
        <v>0</v>
      </c>
      <c r="I113" s="424">
        <v>0.2</v>
      </c>
      <c r="J113" s="583"/>
      <c r="K113" s="583"/>
      <c r="L113" s="585"/>
      <c r="M113" s="270"/>
      <c r="N113" s="270"/>
      <c r="O113" s="592" t="s">
        <v>263</v>
      </c>
      <c r="P113" s="425">
        <f>I112</f>
        <v>0.2</v>
      </c>
      <c r="Q113" s="417">
        <f>I115</f>
        <v>1.7</v>
      </c>
      <c r="R113" s="257">
        <f>I118</f>
        <v>6.4000000000000001E-2</v>
      </c>
      <c r="S113" s="587"/>
      <c r="T113" s="590"/>
    </row>
    <row r="114" spans="1:20" ht="30" customHeight="1" thickBot="1" x14ac:dyDescent="0.25">
      <c r="A114" s="607"/>
      <c r="B114" s="608"/>
      <c r="C114" s="610"/>
      <c r="D114" s="613"/>
      <c r="E114" s="616"/>
      <c r="F114" s="423">
        <v>29.6</v>
      </c>
      <c r="G114" s="408">
        <v>0.1</v>
      </c>
      <c r="H114" s="423">
        <v>0</v>
      </c>
      <c r="I114" s="424">
        <v>0.3</v>
      </c>
      <c r="J114" s="583"/>
      <c r="K114" s="583"/>
      <c r="L114" s="585"/>
      <c r="M114" s="270"/>
      <c r="N114" s="270"/>
      <c r="O114" s="593"/>
      <c r="P114" s="342"/>
      <c r="Q114" s="260"/>
      <c r="R114" s="260"/>
      <c r="S114" s="588"/>
      <c r="T114" s="591"/>
    </row>
    <row r="115" spans="1:20" ht="30" customHeight="1" x14ac:dyDescent="0.2">
      <c r="A115" s="594" t="s">
        <v>314</v>
      </c>
      <c r="B115" s="595"/>
      <c r="C115" s="610"/>
      <c r="D115" s="613"/>
      <c r="E115" s="616"/>
      <c r="F115" s="408">
        <v>33.5</v>
      </c>
      <c r="G115" s="408">
        <v>0.1</v>
      </c>
      <c r="H115" s="408">
        <v>-3.5</v>
      </c>
      <c r="I115" s="418">
        <v>1.7</v>
      </c>
      <c r="J115" s="600">
        <v>2</v>
      </c>
      <c r="K115" s="601">
        <v>43257</v>
      </c>
      <c r="L115" s="602" t="s">
        <v>377</v>
      </c>
      <c r="M115" s="270"/>
      <c r="N115" s="270"/>
      <c r="O115" s="270"/>
      <c r="P115" s="270"/>
      <c r="Q115" s="270"/>
      <c r="R115" s="270"/>
      <c r="S115" s="313"/>
      <c r="T115" s="310"/>
    </row>
    <row r="116" spans="1:20" ht="30" customHeight="1" x14ac:dyDescent="0.2">
      <c r="A116" s="596"/>
      <c r="B116" s="597"/>
      <c r="C116" s="610"/>
      <c r="D116" s="613"/>
      <c r="E116" s="616"/>
      <c r="F116" s="408">
        <v>51.2</v>
      </c>
      <c r="G116" s="408">
        <v>0.1</v>
      </c>
      <c r="H116" s="408">
        <v>-1.2</v>
      </c>
      <c r="I116" s="417">
        <v>1.7</v>
      </c>
      <c r="J116" s="583"/>
      <c r="K116" s="583"/>
      <c r="L116" s="585"/>
      <c r="M116" s="270"/>
      <c r="N116" s="270"/>
      <c r="O116" s="270"/>
      <c r="P116" s="270"/>
      <c r="Q116" s="270"/>
      <c r="R116" s="270"/>
      <c r="S116" s="313"/>
      <c r="T116" s="310"/>
    </row>
    <row r="117" spans="1:20" ht="30" customHeight="1" thickBot="1" x14ac:dyDescent="0.25">
      <c r="A117" s="598"/>
      <c r="B117" s="599"/>
      <c r="C117" s="610"/>
      <c r="D117" s="613"/>
      <c r="E117" s="616"/>
      <c r="F117" s="408">
        <v>77.099999999999994</v>
      </c>
      <c r="G117" s="408">
        <v>0.1</v>
      </c>
      <c r="H117" s="408">
        <v>2.9</v>
      </c>
      <c r="I117" s="417">
        <v>1.7</v>
      </c>
      <c r="J117" s="583"/>
      <c r="K117" s="583"/>
      <c r="L117" s="585"/>
      <c r="M117" s="270"/>
      <c r="N117" s="270"/>
      <c r="O117" s="270"/>
      <c r="P117" s="270"/>
      <c r="Q117" s="270"/>
      <c r="R117" s="270"/>
      <c r="S117" s="313"/>
      <c r="T117" s="310"/>
    </row>
    <row r="118" spans="1:20" ht="30" customHeight="1" x14ac:dyDescent="0.2">
      <c r="A118" s="594" t="s">
        <v>316</v>
      </c>
      <c r="B118" s="595"/>
      <c r="C118" s="610"/>
      <c r="D118" s="613"/>
      <c r="E118" s="616"/>
      <c r="F118" s="276">
        <v>397.9</v>
      </c>
      <c r="G118" s="255">
        <v>0.1</v>
      </c>
      <c r="H118" s="255">
        <v>-1.34</v>
      </c>
      <c r="I118" s="401">
        <v>6.4000000000000001E-2</v>
      </c>
      <c r="J118" s="619">
        <v>1.96</v>
      </c>
      <c r="K118" s="576">
        <v>42625</v>
      </c>
      <c r="L118" s="579" t="s">
        <v>349</v>
      </c>
      <c r="M118" s="270"/>
      <c r="N118" s="270"/>
      <c r="O118" s="270"/>
      <c r="P118" s="313"/>
      <c r="Q118" s="313"/>
      <c r="R118" s="313"/>
      <c r="S118" s="313"/>
      <c r="T118" s="310"/>
    </row>
    <row r="119" spans="1:20" ht="30" customHeight="1" x14ac:dyDescent="0.2">
      <c r="A119" s="596"/>
      <c r="B119" s="597"/>
      <c r="C119" s="610"/>
      <c r="D119" s="613"/>
      <c r="E119" s="616"/>
      <c r="F119" s="255">
        <v>753.2</v>
      </c>
      <c r="G119" s="255">
        <v>0.1</v>
      </c>
      <c r="H119" s="286">
        <v>-0.64100000000000001</v>
      </c>
      <c r="I119" s="402">
        <v>1.7</v>
      </c>
      <c r="J119" s="620">
        <v>1.96</v>
      </c>
      <c r="K119" s="577">
        <v>42586</v>
      </c>
      <c r="L119" s="580" t="s">
        <v>346</v>
      </c>
      <c r="M119" s="270"/>
      <c r="N119" s="270"/>
      <c r="O119" s="270"/>
      <c r="P119" s="313"/>
      <c r="Q119" s="313"/>
      <c r="R119" s="313"/>
      <c r="S119" s="313"/>
      <c r="T119" s="310"/>
    </row>
    <row r="120" spans="1:20" ht="30" customHeight="1" thickBot="1" x14ac:dyDescent="0.25">
      <c r="A120" s="598"/>
      <c r="B120" s="599"/>
      <c r="C120" s="611"/>
      <c r="D120" s="614"/>
      <c r="E120" s="617"/>
      <c r="F120" s="263">
        <v>1099.2</v>
      </c>
      <c r="G120" s="263">
        <v>0.1</v>
      </c>
      <c r="H120" s="263">
        <v>-0.54</v>
      </c>
      <c r="I120" s="403">
        <v>6.4000000000000001E-2</v>
      </c>
      <c r="J120" s="621">
        <v>2</v>
      </c>
      <c r="K120" s="578">
        <v>42625</v>
      </c>
      <c r="L120" s="581" t="s">
        <v>347</v>
      </c>
      <c r="M120" s="270"/>
      <c r="N120" s="270"/>
      <c r="O120" s="270"/>
      <c r="P120" s="313"/>
      <c r="Q120" s="313"/>
      <c r="R120" s="313"/>
      <c r="S120" s="313"/>
      <c r="T120" s="310"/>
    </row>
    <row r="121" spans="1:20" ht="30" customHeight="1" x14ac:dyDescent="0.2">
      <c r="A121" s="287"/>
      <c r="B121" s="270"/>
      <c r="C121" s="270"/>
      <c r="D121" s="270"/>
      <c r="E121" s="270"/>
      <c r="F121" s="270"/>
      <c r="G121" s="270"/>
      <c r="H121" s="270"/>
      <c r="I121" s="270"/>
      <c r="J121" s="270"/>
      <c r="K121" s="270"/>
      <c r="L121" s="270"/>
      <c r="M121" s="270"/>
      <c r="N121" s="270"/>
      <c r="O121" s="313"/>
      <c r="P121" s="313"/>
      <c r="Q121" s="313"/>
      <c r="R121" s="313"/>
      <c r="S121" s="313"/>
      <c r="T121" s="311"/>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16"/>
      <c r="B124" s="317"/>
      <c r="C124" s="317"/>
      <c r="D124" s="317"/>
      <c r="E124" s="317"/>
      <c r="F124" s="317"/>
      <c r="G124" s="317"/>
      <c r="H124" s="317"/>
      <c r="I124" s="317"/>
      <c r="J124" s="317"/>
      <c r="K124" s="317"/>
      <c r="L124" s="317"/>
      <c r="M124" s="317"/>
      <c r="N124" s="317"/>
      <c r="O124" s="317"/>
      <c r="P124" s="317"/>
      <c r="Q124" s="317"/>
      <c r="R124" s="317"/>
      <c r="S124" s="317"/>
      <c r="T124" s="318"/>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Zt0MzEBYnjWI6/TJtMSDXNKPX/EEedAtV2SiQlTHgA0V74R3vG1fwGcZjtdJ9GAwQ9bPh4OEh4SIUDQpzD6Kjw==" saltValue="nCLZifLhRj5ucetTiKdUoA==" spinCount="100000" sheet="1" objects="1" scenarios="1"/>
  <mergeCells count="161">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D64:T65"/>
    <mergeCell ref="V64:Z65"/>
    <mergeCell ref="B34:B35"/>
    <mergeCell ref="C34:C35"/>
    <mergeCell ref="D34:D35"/>
    <mergeCell ref="E34:E35"/>
    <mergeCell ref="F34:F35"/>
    <mergeCell ref="G34:G35"/>
    <mergeCell ref="Z66:Z67"/>
    <mergeCell ref="D67:D68"/>
    <mergeCell ref="E67:E68"/>
    <mergeCell ref="F67:F68"/>
    <mergeCell ref="G67:G68"/>
    <mergeCell ref="P67:R68"/>
    <mergeCell ref="S67:S68"/>
    <mergeCell ref="T67:T68"/>
    <mergeCell ref="L67:L68"/>
    <mergeCell ref="O67:O68"/>
    <mergeCell ref="H67:H68"/>
    <mergeCell ref="I67:I68"/>
    <mergeCell ref="J67:J68"/>
    <mergeCell ref="K67:K68"/>
    <mergeCell ref="D66:T66"/>
    <mergeCell ref="V66:V67"/>
    <mergeCell ref="W66:W67"/>
    <mergeCell ref="X66:X67"/>
    <mergeCell ref="Y66:Y67"/>
    <mergeCell ref="V77:Z78"/>
    <mergeCell ref="L70:L72"/>
    <mergeCell ref="S70:S72"/>
    <mergeCell ref="T70:T72"/>
    <mergeCell ref="O71:O72"/>
    <mergeCell ref="A73:B75"/>
    <mergeCell ref="J73:J75"/>
    <mergeCell ref="K73:K75"/>
    <mergeCell ref="L73:L75"/>
    <mergeCell ref="A70:B72"/>
    <mergeCell ref="C70:C78"/>
    <mergeCell ref="D70:D78"/>
    <mergeCell ref="E70:E78"/>
    <mergeCell ref="J70:J72"/>
    <mergeCell ref="K70:K72"/>
    <mergeCell ref="A81:B83"/>
    <mergeCell ref="C81:C89"/>
    <mergeCell ref="D81:D89"/>
    <mergeCell ref="E81:E89"/>
    <mergeCell ref="J81:J83"/>
    <mergeCell ref="K81:K83"/>
    <mergeCell ref="L81:L83"/>
    <mergeCell ref="A76:B78"/>
    <mergeCell ref="J76:J78"/>
    <mergeCell ref="K76:K78"/>
    <mergeCell ref="L76:L78"/>
    <mergeCell ref="S81:S83"/>
    <mergeCell ref="T81:T83"/>
    <mergeCell ref="O82:O83"/>
    <mergeCell ref="W82:X82"/>
    <mergeCell ref="Y82:Z82"/>
    <mergeCell ref="W83:X83"/>
    <mergeCell ref="Y83:Z83"/>
    <mergeCell ref="V79:V80"/>
    <mergeCell ref="W79:Z80"/>
    <mergeCell ref="Y84:Z84"/>
    <mergeCell ref="W85:X85"/>
    <mergeCell ref="Y85:Z85"/>
    <mergeCell ref="A87:B89"/>
    <mergeCell ref="I87:I89"/>
    <mergeCell ref="J87:J89"/>
    <mergeCell ref="K87:K89"/>
    <mergeCell ref="L87:L89"/>
    <mergeCell ref="V89:X90"/>
    <mergeCell ref="A84:B86"/>
    <mergeCell ref="J84:J86"/>
    <mergeCell ref="K84:K86"/>
    <mergeCell ref="L84:L86"/>
    <mergeCell ref="W84:X84"/>
    <mergeCell ref="T92:T94"/>
    <mergeCell ref="O93:O94"/>
    <mergeCell ref="A95:B97"/>
    <mergeCell ref="J95:J97"/>
    <mergeCell ref="K95:K97"/>
    <mergeCell ref="L95:L97"/>
    <mergeCell ref="V91:X91"/>
    <mergeCell ref="A92:B94"/>
    <mergeCell ref="C92:C100"/>
    <mergeCell ref="D92:D100"/>
    <mergeCell ref="E92:E100"/>
    <mergeCell ref="J92:J94"/>
    <mergeCell ref="K92:K94"/>
    <mergeCell ref="L92:L94"/>
    <mergeCell ref="S92:S94"/>
    <mergeCell ref="S102:S104"/>
    <mergeCell ref="T102:T104"/>
    <mergeCell ref="O103:O104"/>
    <mergeCell ref="A98:B100"/>
    <mergeCell ref="J98:J100"/>
    <mergeCell ref="K98:K100"/>
    <mergeCell ref="L98:L100"/>
    <mergeCell ref="A102:B104"/>
    <mergeCell ref="C102:C110"/>
    <mergeCell ref="D102:D110"/>
    <mergeCell ref="E102:E110"/>
    <mergeCell ref="A105:B107"/>
    <mergeCell ref="J105:J107"/>
    <mergeCell ref="K105:K107"/>
    <mergeCell ref="L105:L107"/>
    <mergeCell ref="A108:B110"/>
    <mergeCell ref="J108:J110"/>
    <mergeCell ref="K108:K110"/>
    <mergeCell ref="L108:L110"/>
    <mergeCell ref="J102:J104"/>
    <mergeCell ref="K102:K104"/>
    <mergeCell ref="L102:L104"/>
    <mergeCell ref="K118:K120"/>
    <mergeCell ref="L118:L120"/>
    <mergeCell ref="K112:K114"/>
    <mergeCell ref="L112:L114"/>
    <mergeCell ref="S112:S114"/>
    <mergeCell ref="T112:T114"/>
    <mergeCell ref="O113:O114"/>
    <mergeCell ref="A115:B117"/>
    <mergeCell ref="J115:J117"/>
    <mergeCell ref="K115:K117"/>
    <mergeCell ref="L115:L117"/>
    <mergeCell ref="A112:B114"/>
    <mergeCell ref="C112:C120"/>
    <mergeCell ref="D112:D120"/>
    <mergeCell ref="E112:E120"/>
    <mergeCell ref="J112:J114"/>
    <mergeCell ref="A118:B120"/>
    <mergeCell ref="J118:J120"/>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1" max="26" man="1"/>
    <brk id="105"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32" sqref="J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1'!$V$67:$Z$74,5,FALSE)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09"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64Vt8o7rl0AXG4f/wtQeG4dMmfLjdTNaFwKanUsjeSyyXAuUXjpt0dmR0Q5zn6sGoL+szNbM0YjPz0dUA/BqTQ==" saltValue="9W3akyFRWzU4WMg/mHlKf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75" sqref="J75"/>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298" t="e">
        <f>A72</f>
        <v>#N/A</v>
      </c>
      <c r="B73" s="293" t="e">
        <f>B72</f>
        <v>#N/A</v>
      </c>
      <c r="C73" s="294" t="e">
        <f>C72</f>
        <v>#DIV/0!</v>
      </c>
      <c r="D73" s="295" t="e">
        <f>A73+B73/1000+C73/1000</f>
        <v>#N/A</v>
      </c>
      <c r="E73" s="299" t="e">
        <f>E72/1000</f>
        <v>#N/A</v>
      </c>
      <c r="F73" s="139" t="s">
        <v>1</v>
      </c>
      <c r="G73" s="565"/>
      <c r="H73" s="294" t="e">
        <f>H72/1000</f>
        <v>#DIV/0!</v>
      </c>
      <c r="I73" s="850" t="s">
        <v>1</v>
      </c>
      <c r="J73" s="851"/>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4SpeuTNo4trjY1u/bW5tKol8B/k47fFMl+Wichq6KslmRz+AdyM8hBKAEGmSO58fcndgp4YWhyezlsqd2E62hA==" saltValue="Nkxv6jZ78X5QKCKTvqnK0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E76" sqref="E7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AtkabQWbUABMnBNe6/CItUpFR0qPDuqIokqOSdckmR2193MDErHuDyGrXo9VE3TH/HDyNR35NTFMh65L8dcq+A==" saltValue="nibw6+hIEr3gSTtqoLpmA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M59" sqref="M5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89" t="e">
        <f>+AVERAGE(E32,E23)</f>
        <v>#DIV/0!</v>
      </c>
      <c r="D48" s="390" t="e">
        <f>+AVERAGE(H32,H23)</f>
        <v>#DIV/0!</v>
      </c>
      <c r="E48" s="391"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854" t="s">
        <v>427</v>
      </c>
      <c r="G57" s="854"/>
      <c r="H57" s="854"/>
      <c r="I57" s="854"/>
      <c r="J57" s="112"/>
    </row>
    <row r="58" spans="1:11" s="113" customFormat="1" ht="31.5" customHeight="1" x14ac:dyDescent="0.2">
      <c r="A58" s="164" t="s">
        <v>62</v>
      </c>
      <c r="B58" s="165"/>
      <c r="C58" s="166" t="e">
        <f>+C43/B25^0.5*1000</f>
        <v>#DIV/0!</v>
      </c>
      <c r="D58" s="167" t="s">
        <v>3</v>
      </c>
      <c r="E58" s="168"/>
      <c r="F58" s="854"/>
      <c r="G58" s="854"/>
      <c r="H58" s="854"/>
      <c r="I58" s="854"/>
      <c r="J58" s="112"/>
    </row>
    <row r="59" spans="1:11" s="113" customFormat="1" ht="31.5" customHeight="1" x14ac:dyDescent="0.2">
      <c r="A59" s="169" t="s">
        <v>63</v>
      </c>
      <c r="B59" s="170" t="s">
        <v>64</v>
      </c>
      <c r="C59" s="171" t="e">
        <f>+C12/2</f>
        <v>#N/A</v>
      </c>
      <c r="D59" s="172" t="s">
        <v>3</v>
      </c>
      <c r="E59" s="168"/>
      <c r="F59" s="854"/>
      <c r="G59" s="854"/>
      <c r="H59" s="854"/>
      <c r="I59" s="854"/>
      <c r="J59" s="112"/>
    </row>
    <row r="60" spans="1:11" s="113" customFormat="1" ht="31.5" customHeight="1" x14ac:dyDescent="0.2">
      <c r="A60" s="173" t="s">
        <v>65</v>
      </c>
      <c r="B60" s="174"/>
      <c r="C60" s="175" t="e">
        <f>+C12/3^0.5</f>
        <v>#N/A</v>
      </c>
      <c r="D60" s="172" t="s">
        <v>3</v>
      </c>
      <c r="E60" s="168"/>
      <c r="F60" s="854"/>
      <c r="G60" s="854"/>
      <c r="H60" s="854"/>
      <c r="I60" s="854"/>
      <c r="J60" s="112"/>
    </row>
    <row r="61" spans="1:11" s="113" customFormat="1" ht="31.5" customHeight="1" x14ac:dyDescent="0.25">
      <c r="A61" s="176" t="s">
        <v>66</v>
      </c>
      <c r="B61" s="177"/>
      <c r="C61" s="178" t="e">
        <f>+SQRT(SUMSQ(C59:C60))</f>
        <v>#N/A</v>
      </c>
      <c r="D61" s="179" t="s">
        <v>3</v>
      </c>
      <c r="E61" s="168"/>
      <c r="F61" s="854"/>
      <c r="G61" s="854"/>
      <c r="H61" s="854"/>
      <c r="I61" s="854"/>
      <c r="J61" s="112"/>
    </row>
    <row r="62" spans="1:11" s="113" customFormat="1" ht="31.5" customHeight="1" x14ac:dyDescent="0.2">
      <c r="A62" s="169" t="s">
        <v>67</v>
      </c>
      <c r="B62" s="170"/>
      <c r="C62" s="180" t="e">
        <f>+I48</f>
        <v>#DIV/0!</v>
      </c>
      <c r="D62" s="172" t="s">
        <v>98</v>
      </c>
      <c r="E62" s="112"/>
      <c r="F62" s="854"/>
      <c r="G62" s="854"/>
      <c r="H62" s="854"/>
      <c r="I62" s="854"/>
      <c r="J62" s="112"/>
    </row>
    <row r="63" spans="1:11" s="113" customFormat="1" ht="31.5" customHeight="1" x14ac:dyDescent="0.2">
      <c r="A63" s="169" t="s">
        <v>68</v>
      </c>
      <c r="B63" s="170"/>
      <c r="C63" s="181" t="e">
        <f>+H11/2</f>
        <v>#N/A</v>
      </c>
      <c r="D63" s="172" t="s">
        <v>98</v>
      </c>
      <c r="E63" s="112"/>
      <c r="F63" s="854"/>
      <c r="G63" s="854"/>
      <c r="H63" s="854"/>
      <c r="I63" s="854"/>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HOdPhCjDP94Sl562HeR60Tg6qtecFGH+3rAuSk/mwgCbEEVgXxCmdizmcq0U74xmtILAwROadNsryRmCizyMAg==" saltValue="i9oZXPs72Pb9xS7JNumWu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7" sqref="L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428</v>
      </c>
      <c r="B59" s="170" t="s">
        <v>64</v>
      </c>
      <c r="C59" s="171" t="e">
        <f>+C12/2</f>
        <v>#N/A</v>
      </c>
      <c r="D59" s="172" t="s">
        <v>3</v>
      </c>
      <c r="E59" s="168"/>
      <c r="F59" s="795"/>
      <c r="G59" s="795"/>
      <c r="H59" s="795"/>
      <c r="I59" s="795"/>
      <c r="J59" s="112"/>
    </row>
    <row r="60" spans="1:11" s="113" customFormat="1" ht="31.5" customHeight="1" x14ac:dyDescent="0.2">
      <c r="A60" s="173" t="s">
        <v>429</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430</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jmYTxkG6HT0jp2l4oYE/tIzhfftlkKSzRQpy8IVcjSd+DV/hcX4KcrV0/fSEYDQB6Tb+kssTthUb1TJ1r9xhLA==" saltValue="tg21T/LgpXuaJqgAspG/h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K9" sqref="K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73oQolP5j7C7e2eGJDPGw4OookwN5O+k/vQ2Jd5550IRYif66PZvfue0T96Mhp2wt0Wu0jabxxMGbs8ojXMZtw==" saltValue="PNUZdDSWIDW5anFFYU45b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9" sqref="J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VLOOKUP($I$3,[2]DATOS!B6:J28,2,FALSE)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b5krg3UiX6nrHqrX4m2lyXZZ+foZPrm6t0dWBpf5jkU2zygVLjPZWqv/T8adsa7QMrJqcpFvHL3phJqPWj7M4g==" saltValue="/F+naEQEFjW6gKuZUqens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32" sqref="L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92" t="s">
        <v>20</v>
      </c>
      <c r="B18" s="486" t="e">
        <f>VLOOKUP($J$18,'DATOS '!$C$69:$T$120,2,FALSE)</f>
        <v>#N/A</v>
      </c>
      <c r="C18" s="493" t="s">
        <v>15</v>
      </c>
      <c r="D18" s="488" t="e">
        <f>VLOOKUP($J$18,'DATOS '!$C$69:$T$120,3,FALSE)</f>
        <v>#N/A</v>
      </c>
      <c r="E18" s="489" t="s">
        <v>37</v>
      </c>
      <c r="F18" s="823" t="e">
        <f>VLOOKUP($J$18,'DATOS '!$C$69:$T$120,18,FALSE)</f>
        <v>#N/A</v>
      </c>
      <c r="G18" s="857"/>
      <c r="H18" s="493" t="s">
        <v>38</v>
      </c>
      <c r="I18" s="488" t="e">
        <f>VLOOKUP($J$18,'DATOS '!$C$69:$T$120,17,FALSE)</f>
        <v>#N/A</v>
      </c>
      <c r="J18" s="491"/>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352"/>
      <c r="D30" s="352"/>
      <c r="E30" s="352"/>
      <c r="F30" s="352"/>
      <c r="G30" s="352"/>
      <c r="H30" s="352"/>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5" t="s">
        <v>54</v>
      </c>
      <c r="B48" s="856"/>
      <c r="C48" s="378" t="e">
        <f>+AVERAGE(E32,E23)</f>
        <v>#DIV/0!</v>
      </c>
      <c r="D48" s="379" t="e">
        <f>+AVERAGE(H32,H23)</f>
        <v>#DIV/0!</v>
      </c>
      <c r="E48" s="380"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81" t="e">
        <f>C48+(0*C48-0)</f>
        <v>#DIV/0!</v>
      </c>
      <c r="D49" s="382" t="e">
        <f>D48+(0.1364*D48-7.5)</f>
        <v>#DIV/0!</v>
      </c>
      <c r="E49" s="383"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ZGVTcKMFUKoh6+iuQvrJZQcu+7rSyP8iDaWaMPESvMkzrc6/GqijKmjl3p1Yqo19Gbz951JmaAcDnlLXg17lOQ==" saltValue="lIWfyQp/Y4uVy57Ho0CwQ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P83"/>
  <sheetViews>
    <sheetView showGridLines="0" zoomScaleNormal="100" workbookViewId="0">
      <selection activeCell="L12" sqref="L1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123" t="s">
        <v>0</v>
      </c>
      <c r="C27" s="14"/>
      <c r="D27" s="14"/>
      <c r="E27" s="14"/>
      <c r="F27" s="14"/>
      <c r="G27" s="14"/>
      <c r="H27" s="14"/>
      <c r="I27" s="112"/>
      <c r="J27" s="112"/>
    </row>
    <row r="28" spans="1:11" s="113" customFormat="1" ht="31.5" customHeight="1" x14ac:dyDescent="0.2">
      <c r="A28" s="812"/>
      <c r="B28" s="123" t="s">
        <v>2</v>
      </c>
      <c r="C28" s="14"/>
      <c r="D28" s="14"/>
      <c r="E28" s="14"/>
      <c r="F28" s="14"/>
      <c r="G28" s="14"/>
      <c r="H28" s="14"/>
      <c r="I28" s="112"/>
      <c r="J28" s="112"/>
    </row>
    <row r="29" spans="1:11" s="113" customFormat="1" ht="31.5" customHeight="1" x14ac:dyDescent="0.2">
      <c r="A29" s="812"/>
      <c r="B29" s="123"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123">
        <v>2</v>
      </c>
      <c r="E38" s="123">
        <v>3</v>
      </c>
      <c r="F38" s="123">
        <v>4</v>
      </c>
      <c r="G38" s="123">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89" t="e">
        <f>+AVERAGE(E32,E23)</f>
        <v>#DIV/0!</v>
      </c>
      <c r="D48" s="390" t="e">
        <f>+AVERAGE(H32,H23)</f>
        <v>#DIV/0!</v>
      </c>
      <c r="E48" s="391"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858" t="s">
        <v>97</v>
      </c>
      <c r="H49" s="859"/>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183"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43"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njh2iKzK91FWWbaIwWsZS5/4DwK+jHsGLBa0Lb4n8AbexAs3UVLhwnIU+DHf9J43RH2wWhSmqh6X2lLQcW/fUQ==" saltValue="XkQi1nOYaihnzDcu9WZfpQ==" spinCount="100000" sheet="1" objects="1" scenarios="1"/>
  <mergeCells count="55">
    <mergeCell ref="I73:J73"/>
    <mergeCell ref="C46:E46"/>
    <mergeCell ref="A1:B1"/>
    <mergeCell ref="C1:J1"/>
    <mergeCell ref="A6:D6"/>
    <mergeCell ref="F6:I6"/>
    <mergeCell ref="F9:G9"/>
    <mergeCell ref="I3:J4"/>
    <mergeCell ref="A15:B15"/>
    <mergeCell ref="A11:B11"/>
    <mergeCell ref="F11:G11"/>
    <mergeCell ref="A12:B12"/>
    <mergeCell ref="A13:B13"/>
    <mergeCell ref="F13:I13"/>
    <mergeCell ref="A14:B14"/>
    <mergeCell ref="A27:A30"/>
    <mergeCell ref="C32:D32"/>
    <mergeCell ref="F32:G32"/>
    <mergeCell ref="A35:J35"/>
    <mergeCell ref="B37:H37"/>
    <mergeCell ref="A21:J21"/>
    <mergeCell ref="C23:D23"/>
    <mergeCell ref="F23:G23"/>
    <mergeCell ref="C25:H25"/>
    <mergeCell ref="A26:B26"/>
    <mergeCell ref="I25:J25"/>
    <mergeCell ref="A10:B10"/>
    <mergeCell ref="F10:G10"/>
    <mergeCell ref="A69:J69"/>
    <mergeCell ref="A45:J45"/>
    <mergeCell ref="A51:J51"/>
    <mergeCell ref="A55:J55"/>
    <mergeCell ref="F18:G18"/>
    <mergeCell ref="A19:B19"/>
    <mergeCell ref="E19:F19"/>
    <mergeCell ref="F57:I63"/>
    <mergeCell ref="I26:J26"/>
    <mergeCell ref="A17:J17"/>
    <mergeCell ref="F65:G65"/>
    <mergeCell ref="F66:G66"/>
    <mergeCell ref="D52:E52"/>
    <mergeCell ref="H52:I52"/>
    <mergeCell ref="A70:D70"/>
    <mergeCell ref="G70:J70"/>
    <mergeCell ref="E71:F71"/>
    <mergeCell ref="G71:G72"/>
    <mergeCell ref="H71:J71"/>
    <mergeCell ref="I72:J72"/>
    <mergeCell ref="A57:B57"/>
    <mergeCell ref="C57:D57"/>
    <mergeCell ref="G47:H47"/>
    <mergeCell ref="G48:H48"/>
    <mergeCell ref="G49:H49"/>
    <mergeCell ref="A48:B48"/>
    <mergeCell ref="A49:B49"/>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'!$V$81:$V$85</xm:f>
          </x14:formula1>
          <xm:sqref>J24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875" t="s">
        <v>258</v>
      </c>
      <c r="C2" s="876"/>
      <c r="D2" s="876"/>
      <c r="E2" s="876"/>
      <c r="F2" s="876"/>
      <c r="G2" s="876"/>
      <c r="H2" s="876"/>
      <c r="I2" s="876"/>
      <c r="J2" s="877"/>
      <c r="K2" s="6"/>
      <c r="L2" s="6"/>
      <c r="M2" s="6"/>
      <c r="AP2" s="6"/>
      <c r="AQ2" s="32"/>
      <c r="AR2" s="6"/>
      <c r="AS2" s="6"/>
      <c r="AT2" s="6"/>
      <c r="AU2" s="6"/>
      <c r="AV2" s="6"/>
      <c r="AW2" s="6"/>
      <c r="AX2" s="6"/>
      <c r="AY2" s="6"/>
      <c r="AZ2" s="6"/>
    </row>
    <row r="3" spans="2:80" ht="30" customHeight="1" thickBot="1" x14ac:dyDescent="0.3">
      <c r="B3" s="878"/>
      <c r="C3" s="879"/>
      <c r="D3" s="879"/>
      <c r="E3" s="879"/>
      <c r="F3" s="879"/>
      <c r="G3" s="879"/>
      <c r="H3" s="879"/>
      <c r="I3" s="879"/>
      <c r="J3" s="880"/>
      <c r="K3" s="6"/>
      <c r="L3" s="6"/>
      <c r="M3" s="6"/>
      <c r="AQ3" s="6"/>
      <c r="AR3" s="6"/>
      <c r="AS3" s="6"/>
      <c r="AT3" s="6"/>
      <c r="AU3" s="6"/>
      <c r="AV3" s="6"/>
      <c r="AW3" s="6"/>
      <c r="AX3" s="6"/>
      <c r="AY3" s="6"/>
      <c r="AZ3" s="6"/>
    </row>
    <row r="4" spans="2:80" ht="30" customHeight="1" x14ac:dyDescent="0.25">
      <c r="B4" s="754" t="s">
        <v>4</v>
      </c>
      <c r="C4" s="756" t="s">
        <v>29</v>
      </c>
      <c r="D4" s="756" t="s">
        <v>75</v>
      </c>
      <c r="E4" s="756" t="s">
        <v>30</v>
      </c>
      <c r="F4" s="756" t="s">
        <v>31</v>
      </c>
      <c r="G4" s="756" t="s">
        <v>76</v>
      </c>
      <c r="H4" s="756" t="s">
        <v>16</v>
      </c>
      <c r="I4" s="756" t="s">
        <v>204</v>
      </c>
      <c r="J4" s="725" t="s">
        <v>26</v>
      </c>
      <c r="K4" s="6"/>
      <c r="L4" s="6"/>
      <c r="M4" s="6"/>
      <c r="AQ4" s="6"/>
      <c r="AR4" s="6"/>
      <c r="AS4" s="6"/>
      <c r="AT4" s="6"/>
      <c r="AU4" s="6"/>
      <c r="AV4" s="6"/>
      <c r="AW4" s="6"/>
      <c r="AX4" s="6"/>
      <c r="AY4" s="6"/>
      <c r="AZ4" s="6"/>
    </row>
    <row r="5" spans="2:80" ht="30" customHeight="1" thickBot="1" x14ac:dyDescent="0.3">
      <c r="B5" s="755"/>
      <c r="C5" s="757"/>
      <c r="D5" s="757"/>
      <c r="E5" s="757"/>
      <c r="F5" s="757"/>
      <c r="G5" s="757"/>
      <c r="H5" s="757"/>
      <c r="I5" s="757"/>
      <c r="J5" s="726"/>
      <c r="K5" s="6"/>
      <c r="L5" s="6"/>
      <c r="M5" s="6"/>
      <c r="AS5" s="6"/>
      <c r="AT5" s="6"/>
      <c r="AU5" s="6"/>
      <c r="AV5" s="6"/>
      <c r="AW5" s="6"/>
      <c r="AX5" s="6"/>
      <c r="AY5" s="6"/>
      <c r="AZ5" s="6"/>
    </row>
    <row r="6" spans="2:80" ht="30" customHeight="1" x14ac:dyDescent="0.25">
      <c r="B6" s="346"/>
      <c r="C6" s="347"/>
      <c r="D6" s="347"/>
      <c r="E6" s="347"/>
      <c r="F6" s="347"/>
      <c r="G6" s="347"/>
      <c r="H6" s="347"/>
      <c r="I6" s="347"/>
      <c r="J6" s="348"/>
      <c r="M6" s="6"/>
      <c r="N6" s="881" t="s">
        <v>280</v>
      </c>
      <c r="O6" s="882"/>
      <c r="P6" s="882"/>
      <c r="Q6" s="882"/>
      <c r="R6" s="882"/>
      <c r="S6" s="882"/>
      <c r="T6" s="882"/>
      <c r="U6" s="882"/>
      <c r="V6" s="882"/>
      <c r="W6" s="882"/>
      <c r="X6" s="882"/>
      <c r="Y6" s="882"/>
      <c r="Z6" s="882"/>
      <c r="AA6" s="883"/>
      <c r="AS6" s="6"/>
      <c r="AT6" s="6"/>
      <c r="AU6" s="6"/>
      <c r="AV6" s="6"/>
      <c r="AW6" s="6"/>
      <c r="AX6" s="10"/>
      <c r="AY6" s="6"/>
      <c r="AZ6" s="6"/>
    </row>
    <row r="7" spans="2:80" ht="30" customHeight="1" thickBot="1" x14ac:dyDescent="0.3">
      <c r="B7" s="55" t="s">
        <v>264</v>
      </c>
      <c r="C7" s="19"/>
      <c r="D7" s="20"/>
      <c r="E7" s="19"/>
      <c r="F7" s="21"/>
      <c r="G7" s="242"/>
      <c r="H7" s="20"/>
      <c r="I7" s="19"/>
      <c r="J7" s="22"/>
      <c r="M7" s="6"/>
      <c r="N7" s="884"/>
      <c r="O7" s="885"/>
      <c r="P7" s="885"/>
      <c r="Q7" s="885"/>
      <c r="R7" s="885"/>
      <c r="S7" s="885"/>
      <c r="T7" s="885"/>
      <c r="U7" s="885"/>
      <c r="V7" s="885"/>
      <c r="W7" s="885"/>
      <c r="X7" s="885"/>
      <c r="Y7" s="885"/>
      <c r="Z7" s="885"/>
      <c r="AA7" s="886"/>
      <c r="AS7" s="6"/>
      <c r="AT7" s="6"/>
      <c r="AU7" s="6"/>
      <c r="AV7" s="6"/>
      <c r="AW7" s="6"/>
      <c r="AX7" s="10"/>
      <c r="AY7" s="6"/>
      <c r="AZ7" s="6"/>
    </row>
    <row r="8" spans="2:80" s="33" customFormat="1" ht="30" customHeight="1" x14ac:dyDescent="0.25">
      <c r="B8" s="55" t="s">
        <v>265</v>
      </c>
      <c r="C8" s="19" t="s">
        <v>281</v>
      </c>
      <c r="D8" s="20">
        <v>43200</v>
      </c>
      <c r="E8" s="19"/>
      <c r="F8" s="21"/>
      <c r="G8" s="349" t="s">
        <v>299</v>
      </c>
      <c r="H8" s="20"/>
      <c r="I8" s="19" t="s">
        <v>289</v>
      </c>
      <c r="J8" s="8"/>
      <c r="M8" s="32"/>
      <c r="N8" s="717" t="s">
        <v>202</v>
      </c>
      <c r="O8" s="752" t="s">
        <v>34</v>
      </c>
      <c r="P8" s="752" t="s">
        <v>20</v>
      </c>
      <c r="Q8" s="752" t="s">
        <v>35</v>
      </c>
      <c r="R8" s="752" t="s">
        <v>36</v>
      </c>
      <c r="S8" s="752" t="s">
        <v>26</v>
      </c>
      <c r="T8" s="723" t="s">
        <v>16</v>
      </c>
      <c r="U8" s="723" t="s">
        <v>132</v>
      </c>
      <c r="V8" s="752" t="s">
        <v>133</v>
      </c>
      <c r="W8" s="723" t="s">
        <v>134</v>
      </c>
      <c r="X8" s="723" t="s">
        <v>252</v>
      </c>
      <c r="Y8" s="723" t="s">
        <v>253</v>
      </c>
      <c r="Z8" s="723" t="s">
        <v>254</v>
      </c>
      <c r="AA8" s="700" t="s">
        <v>178</v>
      </c>
      <c r="AB8" s="7"/>
      <c r="AS8" s="32"/>
      <c r="AT8" s="32"/>
      <c r="AU8" s="32"/>
      <c r="AV8" s="32"/>
      <c r="AW8" s="32"/>
      <c r="AX8" s="27"/>
      <c r="AY8" s="32"/>
      <c r="AZ8" s="32"/>
      <c r="CA8" s="7"/>
      <c r="CB8" s="7"/>
    </row>
    <row r="9" spans="2:80" s="33" customFormat="1" ht="30" customHeight="1" thickBot="1" x14ac:dyDescent="0.3">
      <c r="B9" s="55" t="s">
        <v>266</v>
      </c>
      <c r="C9" s="19" t="s">
        <v>281</v>
      </c>
      <c r="D9" s="20">
        <v>43200</v>
      </c>
      <c r="E9" s="19"/>
      <c r="F9" s="21"/>
      <c r="G9" s="349" t="s">
        <v>299</v>
      </c>
      <c r="H9" s="20"/>
      <c r="I9" s="19" t="s">
        <v>289</v>
      </c>
      <c r="J9" s="8"/>
      <c r="M9" s="32"/>
      <c r="N9" s="718"/>
      <c r="O9" s="753"/>
      <c r="P9" s="753"/>
      <c r="Q9" s="753"/>
      <c r="R9" s="753"/>
      <c r="S9" s="753"/>
      <c r="T9" s="724"/>
      <c r="U9" s="724"/>
      <c r="V9" s="753"/>
      <c r="W9" s="724"/>
      <c r="X9" s="724"/>
      <c r="Y9" s="724"/>
      <c r="Z9" s="724"/>
      <c r="AA9" s="701"/>
      <c r="AB9" s="7"/>
      <c r="AS9" s="32"/>
      <c r="AT9" s="32"/>
      <c r="AU9" s="32"/>
      <c r="AV9" s="32"/>
      <c r="AW9" s="32"/>
      <c r="AX9" s="27"/>
      <c r="AY9" s="32"/>
      <c r="AZ9" s="32"/>
      <c r="CA9" s="7"/>
      <c r="CB9" s="7"/>
    </row>
    <row r="10" spans="2:80" s="33" customFormat="1" ht="30" customHeight="1" thickBot="1" x14ac:dyDescent="0.3">
      <c r="B10" s="55" t="s">
        <v>267</v>
      </c>
      <c r="C10" s="19" t="s">
        <v>281</v>
      </c>
      <c r="D10" s="20">
        <v>43200</v>
      </c>
      <c r="E10" s="19"/>
      <c r="F10" s="21"/>
      <c r="G10" s="349" t="s">
        <v>299</v>
      </c>
      <c r="H10" s="20"/>
      <c r="I10" s="19" t="s">
        <v>289</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268</v>
      </c>
      <c r="C11" s="19" t="s">
        <v>281</v>
      </c>
      <c r="D11" s="20">
        <v>43200</v>
      </c>
      <c r="E11" s="19"/>
      <c r="F11" s="21"/>
      <c r="G11" s="349" t="s">
        <v>299</v>
      </c>
      <c r="H11" s="20"/>
      <c r="I11" s="19" t="s">
        <v>289</v>
      </c>
      <c r="J11" s="8"/>
      <c r="M11" s="32"/>
      <c r="N11" s="320" t="s">
        <v>157</v>
      </c>
      <c r="O11" s="321" t="s">
        <v>139</v>
      </c>
      <c r="P11" s="321" t="s">
        <v>103</v>
      </c>
      <c r="Q11" s="321">
        <v>27129360</v>
      </c>
      <c r="R11" s="321" t="s">
        <v>107</v>
      </c>
      <c r="S11" s="321">
        <v>1230</v>
      </c>
      <c r="T11" s="322">
        <v>42683</v>
      </c>
      <c r="U11" s="321">
        <v>1</v>
      </c>
      <c r="V11" s="321">
        <v>6.0000000000000001E-3</v>
      </c>
      <c r="W11" s="324">
        <v>0.01</v>
      </c>
      <c r="X11" s="321">
        <v>8000</v>
      </c>
      <c r="Y11" s="321">
        <v>30</v>
      </c>
      <c r="Z11" s="321">
        <f>(0.34848*((752.597+755.909)/2)-0.009024*((44.5+51.2)/2)*EXP(0.0612*((19.7+20.8)/2)))/(273.15+((19.7+20.8)/2))</f>
        <v>0.89076687525312348</v>
      </c>
      <c r="AA11" s="323" t="s">
        <v>191</v>
      </c>
      <c r="AB11" s="7"/>
      <c r="AS11" s="32"/>
      <c r="AT11" s="32"/>
      <c r="AU11" s="32"/>
      <c r="AV11" s="32"/>
      <c r="AW11" s="32"/>
      <c r="AX11" s="27"/>
      <c r="AY11" s="32"/>
      <c r="AZ11" s="32"/>
      <c r="CA11" s="7"/>
      <c r="CB11" s="7"/>
    </row>
    <row r="12" spans="2:80" s="33" customFormat="1" ht="30" customHeight="1" x14ac:dyDescent="0.25">
      <c r="B12" s="46" t="s">
        <v>269</v>
      </c>
      <c r="C12" s="19" t="s">
        <v>281</v>
      </c>
      <c r="D12" s="20">
        <v>43200</v>
      </c>
      <c r="E12" s="19"/>
      <c r="F12" s="21"/>
      <c r="G12" s="349" t="s">
        <v>299</v>
      </c>
      <c r="H12" s="20"/>
      <c r="I12" s="19" t="s">
        <v>289</v>
      </c>
      <c r="J12" s="8"/>
      <c r="M12" s="32"/>
      <c r="N12" s="189" t="s">
        <v>158</v>
      </c>
      <c r="O12" s="1" t="s">
        <v>139</v>
      </c>
      <c r="P12" s="1" t="s">
        <v>103</v>
      </c>
      <c r="Q12" s="1">
        <v>27129360</v>
      </c>
      <c r="R12" s="1" t="s">
        <v>108</v>
      </c>
      <c r="S12" s="1">
        <v>1230</v>
      </c>
      <c r="T12" s="190">
        <v>42683</v>
      </c>
      <c r="U12" s="1">
        <v>2</v>
      </c>
      <c r="V12" s="1">
        <v>6.0000000000000001E-3</v>
      </c>
      <c r="W12" s="1">
        <v>1.2E-2</v>
      </c>
      <c r="X12" s="1">
        <v>8000</v>
      </c>
      <c r="Y12" s="1">
        <v>30</v>
      </c>
      <c r="Z12" s="1">
        <f t="shared" ref="Z12:Z27" si="0">(0.34848*((752.597+755.909)/2)-0.009024*((44.5+51.2)/2)*EXP(0.0612*((19.7+20.8)/2)))/(273.15+((19.7+20.8)/2))</f>
        <v>0.89076687525312348</v>
      </c>
      <c r="AA12" s="12" t="s">
        <v>191</v>
      </c>
      <c r="AB12" s="7"/>
      <c r="AS12" s="32"/>
      <c r="AT12" s="32"/>
      <c r="AU12" s="32"/>
      <c r="AV12" s="32"/>
      <c r="AW12" s="32"/>
      <c r="AX12" s="27"/>
      <c r="AY12" s="32"/>
      <c r="AZ12" s="32"/>
      <c r="CA12" s="7"/>
      <c r="CB12" s="7"/>
    </row>
    <row r="13" spans="2:80" ht="30" customHeight="1" x14ac:dyDescent="0.25">
      <c r="B13" s="47" t="s">
        <v>270</v>
      </c>
      <c r="C13" s="19" t="s">
        <v>281</v>
      </c>
      <c r="D13" s="20">
        <v>43200</v>
      </c>
      <c r="E13" s="19"/>
      <c r="F13" s="21"/>
      <c r="G13" s="349" t="s">
        <v>299</v>
      </c>
      <c r="H13" s="20"/>
      <c r="I13" s="19" t="s">
        <v>289</v>
      </c>
      <c r="J13" s="45"/>
      <c r="M13" s="6"/>
      <c r="N13" s="189" t="s">
        <v>159</v>
      </c>
      <c r="O13" s="1" t="s">
        <v>139</v>
      </c>
      <c r="P13" s="1" t="s">
        <v>103</v>
      </c>
      <c r="Q13" s="1">
        <v>27129360</v>
      </c>
      <c r="R13" s="1" t="s">
        <v>109</v>
      </c>
      <c r="S13" s="1">
        <v>1230</v>
      </c>
      <c r="T13" s="190">
        <v>42683</v>
      </c>
      <c r="U13" s="1">
        <v>2</v>
      </c>
      <c r="V13" s="1">
        <v>1.2999999999999999E-2</v>
      </c>
      <c r="W13" s="1">
        <v>1.2E-2</v>
      </c>
      <c r="X13" s="1">
        <v>8000</v>
      </c>
      <c r="Y13" s="1">
        <v>30</v>
      </c>
      <c r="Z13" s="1">
        <f t="shared" si="0"/>
        <v>0.89076687525312348</v>
      </c>
      <c r="AA13" s="12" t="s">
        <v>191</v>
      </c>
      <c r="AS13" s="27"/>
      <c r="AT13" s="27"/>
      <c r="AU13" s="27"/>
      <c r="AV13" s="27"/>
      <c r="AW13" s="27"/>
      <c r="AX13" s="10"/>
      <c r="AY13" s="6"/>
      <c r="AZ13" s="6"/>
    </row>
    <row r="14" spans="2:80" ht="30" customHeight="1" x14ac:dyDescent="0.25">
      <c r="B14" s="46" t="s">
        <v>271</v>
      </c>
      <c r="C14" s="19" t="s">
        <v>281</v>
      </c>
      <c r="D14" s="20">
        <v>43200</v>
      </c>
      <c r="E14" s="19"/>
      <c r="F14" s="21"/>
      <c r="G14" s="349" t="s">
        <v>299</v>
      </c>
      <c r="H14" s="20"/>
      <c r="I14" s="19" t="s">
        <v>289</v>
      </c>
      <c r="J14" s="45"/>
      <c r="M14" s="6"/>
      <c r="N14" s="189" t="s">
        <v>160</v>
      </c>
      <c r="O14" s="1" t="s">
        <v>139</v>
      </c>
      <c r="P14" s="1" t="s">
        <v>103</v>
      </c>
      <c r="Q14" s="1">
        <v>27129360</v>
      </c>
      <c r="R14" s="1" t="s">
        <v>110</v>
      </c>
      <c r="S14" s="1">
        <v>1230</v>
      </c>
      <c r="T14" s="190">
        <v>42683</v>
      </c>
      <c r="U14" s="1">
        <v>5</v>
      </c>
      <c r="V14" s="191">
        <v>-2E-3</v>
      </c>
      <c r="W14" s="1">
        <v>1.6E-2</v>
      </c>
      <c r="X14" s="1">
        <v>8000</v>
      </c>
      <c r="Y14" s="1">
        <v>30</v>
      </c>
      <c r="Z14" s="1">
        <f t="shared" si="0"/>
        <v>0.89076687525312348</v>
      </c>
      <c r="AA14" s="12" t="s">
        <v>191</v>
      </c>
      <c r="AS14" s="10"/>
      <c r="AT14" s="10"/>
      <c r="AU14" s="10"/>
      <c r="AV14" s="10"/>
      <c r="AW14" s="10"/>
      <c r="AX14" s="10"/>
      <c r="AY14" s="6"/>
      <c r="AZ14" s="6"/>
    </row>
    <row r="15" spans="2:80" ht="30" customHeight="1" x14ac:dyDescent="0.25">
      <c r="B15" s="46" t="s">
        <v>272</v>
      </c>
      <c r="C15" s="19" t="s">
        <v>281</v>
      </c>
      <c r="D15" s="20">
        <v>43200</v>
      </c>
      <c r="E15" s="19"/>
      <c r="F15" s="21"/>
      <c r="G15" s="349" t="s">
        <v>299</v>
      </c>
      <c r="H15" s="20">
        <v>43207</v>
      </c>
      <c r="I15" s="19" t="s">
        <v>289</v>
      </c>
      <c r="J15" s="45"/>
      <c r="M15" s="6"/>
      <c r="N15" s="189" t="s">
        <v>161</v>
      </c>
      <c r="O15" s="1" t="s">
        <v>139</v>
      </c>
      <c r="P15" s="1" t="s">
        <v>103</v>
      </c>
      <c r="Q15" s="1">
        <v>27129360</v>
      </c>
      <c r="R15" s="1" t="s">
        <v>111</v>
      </c>
      <c r="S15" s="1">
        <v>1230</v>
      </c>
      <c r="T15" s="190">
        <v>42683</v>
      </c>
      <c r="U15" s="1">
        <v>10</v>
      </c>
      <c r="V15" s="1">
        <v>4.0000000000000001E-3</v>
      </c>
      <c r="W15" s="1">
        <v>0.02</v>
      </c>
      <c r="X15" s="1">
        <v>8000</v>
      </c>
      <c r="Y15" s="1">
        <v>30</v>
      </c>
      <c r="Z15" s="1">
        <f t="shared" si="0"/>
        <v>0.89076687525312348</v>
      </c>
      <c r="AA15" s="12" t="s">
        <v>191</v>
      </c>
      <c r="AS15" s="10"/>
      <c r="AT15" s="10"/>
      <c r="AU15" s="10"/>
      <c r="AV15" s="10"/>
      <c r="AW15" s="10"/>
      <c r="AX15" s="10"/>
      <c r="AY15" s="6"/>
      <c r="AZ15" s="6"/>
    </row>
    <row r="16" spans="2:80" ht="30" customHeight="1" x14ac:dyDescent="0.25">
      <c r="B16" s="46" t="s">
        <v>273</v>
      </c>
      <c r="C16" s="19" t="s">
        <v>281</v>
      </c>
      <c r="D16" s="20">
        <v>43200</v>
      </c>
      <c r="E16" s="19"/>
      <c r="F16" s="21"/>
      <c r="G16" s="349" t="s">
        <v>299</v>
      </c>
      <c r="H16" s="20">
        <v>43208</v>
      </c>
      <c r="I16" s="19" t="s">
        <v>289</v>
      </c>
      <c r="J16" s="45"/>
      <c r="M16" s="6"/>
      <c r="N16" s="189" t="s">
        <v>162</v>
      </c>
      <c r="O16" s="1" t="s">
        <v>139</v>
      </c>
      <c r="P16" s="1" t="s">
        <v>103</v>
      </c>
      <c r="Q16" s="1">
        <v>27129360</v>
      </c>
      <c r="R16" s="1" t="s">
        <v>112</v>
      </c>
      <c r="S16" s="1">
        <v>1230</v>
      </c>
      <c r="T16" s="190">
        <v>42683</v>
      </c>
      <c r="U16" s="1">
        <v>20</v>
      </c>
      <c r="V16" s="1">
        <v>2.7E-2</v>
      </c>
      <c r="W16" s="1">
        <v>2.5000000000000001E-2</v>
      </c>
      <c r="X16" s="1">
        <v>8000</v>
      </c>
      <c r="Y16" s="1">
        <v>30</v>
      </c>
      <c r="Z16" s="1">
        <f t="shared" si="0"/>
        <v>0.89076687525312348</v>
      </c>
      <c r="AA16" s="12" t="s">
        <v>191</v>
      </c>
      <c r="AS16" s="10"/>
      <c r="AT16" s="10"/>
      <c r="AU16" s="10"/>
      <c r="AV16" s="10"/>
      <c r="AW16" s="10"/>
      <c r="AX16" s="10"/>
      <c r="AY16" s="6"/>
      <c r="AZ16" s="6"/>
    </row>
    <row r="17" spans="1:52" ht="30" customHeight="1" x14ac:dyDescent="0.25">
      <c r="B17" s="47" t="s">
        <v>274</v>
      </c>
      <c r="C17" s="19" t="s">
        <v>281</v>
      </c>
      <c r="D17" s="20">
        <v>43200</v>
      </c>
      <c r="E17" s="19"/>
      <c r="F17" s="21"/>
      <c r="G17" s="349" t="s">
        <v>299</v>
      </c>
      <c r="H17" s="20">
        <v>43210</v>
      </c>
      <c r="I17" s="19" t="s">
        <v>289</v>
      </c>
      <c r="J17" s="45"/>
      <c r="M17" s="6"/>
      <c r="N17" s="189" t="s">
        <v>163</v>
      </c>
      <c r="O17" s="1" t="s">
        <v>139</v>
      </c>
      <c r="P17" s="1" t="s">
        <v>103</v>
      </c>
      <c r="Q17" s="1">
        <v>27129360</v>
      </c>
      <c r="R17" s="1" t="s">
        <v>113</v>
      </c>
      <c r="S17" s="1">
        <v>1230</v>
      </c>
      <c r="T17" s="190">
        <v>42683</v>
      </c>
      <c r="U17" s="1">
        <v>20</v>
      </c>
      <c r="V17" s="1">
        <v>7.0000000000000001E-3</v>
      </c>
      <c r="W17" s="1">
        <v>2.5000000000000001E-2</v>
      </c>
      <c r="X17" s="1">
        <v>8000</v>
      </c>
      <c r="Y17" s="1">
        <v>30</v>
      </c>
      <c r="Z17" s="1">
        <f t="shared" si="0"/>
        <v>0.89076687525312348</v>
      </c>
      <c r="AA17" s="12" t="s">
        <v>191</v>
      </c>
      <c r="AS17" s="10"/>
      <c r="AT17" s="10"/>
      <c r="AU17" s="10"/>
      <c r="AV17" s="10"/>
      <c r="AW17" s="10"/>
      <c r="AX17" s="10"/>
      <c r="AY17" s="6"/>
      <c r="AZ17" s="6"/>
    </row>
    <row r="18" spans="1:52" ht="30" customHeight="1" x14ac:dyDescent="0.25">
      <c r="B18" s="46" t="s">
        <v>275</v>
      </c>
      <c r="C18" s="19" t="s">
        <v>281</v>
      </c>
      <c r="D18" s="20">
        <v>43200</v>
      </c>
      <c r="E18" s="19"/>
      <c r="F18" s="21"/>
      <c r="G18" s="349" t="s">
        <v>299</v>
      </c>
      <c r="H18" s="20">
        <v>43208</v>
      </c>
      <c r="I18" s="19" t="s">
        <v>289</v>
      </c>
      <c r="J18" s="45"/>
      <c r="M18" s="6"/>
      <c r="N18" s="189" t="s">
        <v>164</v>
      </c>
      <c r="O18" s="1" t="s">
        <v>139</v>
      </c>
      <c r="P18" s="1" t="s">
        <v>103</v>
      </c>
      <c r="Q18" s="1">
        <v>27129360</v>
      </c>
      <c r="R18" s="1" t="s">
        <v>114</v>
      </c>
      <c r="S18" s="1">
        <v>1230</v>
      </c>
      <c r="T18" s="190">
        <v>42683</v>
      </c>
      <c r="U18" s="1">
        <v>50</v>
      </c>
      <c r="V18" s="1">
        <v>0.03</v>
      </c>
      <c r="W18" s="1">
        <v>0.03</v>
      </c>
      <c r="X18" s="1">
        <v>8000</v>
      </c>
      <c r="Y18" s="1">
        <v>30</v>
      </c>
      <c r="Z18" s="1">
        <f t="shared" si="0"/>
        <v>0.89076687525312348</v>
      </c>
      <c r="AA18" s="12" t="s">
        <v>191</v>
      </c>
      <c r="AS18" s="10"/>
      <c r="AT18" s="10"/>
      <c r="AU18" s="10"/>
      <c r="AV18" s="10"/>
      <c r="AW18" s="10"/>
      <c r="AX18" s="10"/>
      <c r="AY18" s="6"/>
      <c r="AZ18" s="6"/>
    </row>
    <row r="19" spans="1:52" ht="30" customHeight="1" x14ac:dyDescent="0.25">
      <c r="B19" s="48" t="s">
        <v>198</v>
      </c>
      <c r="C19" s="19" t="s">
        <v>281</v>
      </c>
      <c r="D19" s="20">
        <v>43200</v>
      </c>
      <c r="E19" s="19"/>
      <c r="F19" s="21"/>
      <c r="G19" s="349" t="s">
        <v>299</v>
      </c>
      <c r="H19" s="20">
        <v>43209</v>
      </c>
      <c r="I19" s="19" t="s">
        <v>289</v>
      </c>
      <c r="J19" s="45"/>
      <c r="M19" s="6"/>
      <c r="N19" s="189" t="s">
        <v>165</v>
      </c>
      <c r="O19" s="1" t="s">
        <v>139</v>
      </c>
      <c r="P19" s="1" t="s">
        <v>103</v>
      </c>
      <c r="Q19" s="1">
        <v>27129360</v>
      </c>
      <c r="R19" s="1" t="s">
        <v>115</v>
      </c>
      <c r="S19" s="1">
        <v>1230</v>
      </c>
      <c r="T19" s="190">
        <v>42683</v>
      </c>
      <c r="U19" s="1">
        <v>100</v>
      </c>
      <c r="V19" s="1">
        <v>0.06</v>
      </c>
      <c r="W19" s="1">
        <v>0.05</v>
      </c>
      <c r="X19" s="1">
        <v>8000</v>
      </c>
      <c r="Y19" s="1">
        <v>30</v>
      </c>
      <c r="Z19" s="1">
        <f t="shared" si="0"/>
        <v>0.89076687525312348</v>
      </c>
      <c r="AA19" s="12" t="s">
        <v>191</v>
      </c>
      <c r="AS19" s="6"/>
      <c r="AT19" s="6"/>
      <c r="AU19" s="6"/>
      <c r="AV19" s="6"/>
      <c r="AW19" s="6"/>
      <c r="AX19" s="6"/>
      <c r="AY19" s="6"/>
      <c r="AZ19" s="6"/>
    </row>
    <row r="20" spans="1:52" ht="30" customHeight="1" x14ac:dyDescent="0.25">
      <c r="B20" s="49" t="s">
        <v>199</v>
      </c>
      <c r="C20" s="19" t="s">
        <v>281</v>
      </c>
      <c r="D20" s="20">
        <v>43200</v>
      </c>
      <c r="E20" s="19"/>
      <c r="F20" s="21"/>
      <c r="G20" s="349" t="s">
        <v>299</v>
      </c>
      <c r="H20" s="20">
        <v>43208</v>
      </c>
      <c r="I20" s="19" t="s">
        <v>289</v>
      </c>
      <c r="J20" s="45"/>
      <c r="M20" s="6"/>
      <c r="N20" s="189" t="s">
        <v>166</v>
      </c>
      <c r="O20" s="1" t="s">
        <v>139</v>
      </c>
      <c r="P20" s="1" t="s">
        <v>103</v>
      </c>
      <c r="Q20" s="1">
        <v>27129360</v>
      </c>
      <c r="R20" s="1" t="s">
        <v>116</v>
      </c>
      <c r="S20" s="1">
        <v>1230</v>
      </c>
      <c r="T20" s="190">
        <v>42683</v>
      </c>
      <c r="U20" s="1">
        <v>200</v>
      </c>
      <c r="V20" s="1">
        <v>-0.06</v>
      </c>
      <c r="W20" s="1">
        <v>0.1</v>
      </c>
      <c r="X20" s="1">
        <v>8000</v>
      </c>
      <c r="Y20" s="1">
        <v>30</v>
      </c>
      <c r="Z20" s="1">
        <f t="shared" si="0"/>
        <v>0.89076687525312348</v>
      </c>
      <c r="AA20" s="12" t="s">
        <v>191</v>
      </c>
      <c r="AS20" s="6"/>
      <c r="AT20" s="6"/>
      <c r="AU20" s="6"/>
      <c r="AV20" s="6"/>
      <c r="AW20" s="6"/>
      <c r="AX20" s="6"/>
      <c r="AY20" s="6"/>
      <c r="AZ20" s="6"/>
    </row>
    <row r="21" spans="1:52" ht="30" customHeight="1" x14ac:dyDescent="0.25">
      <c r="B21" s="50" t="s">
        <v>276</v>
      </c>
      <c r="C21" s="19" t="s">
        <v>281</v>
      </c>
      <c r="D21" s="20">
        <v>43200</v>
      </c>
      <c r="E21" s="19"/>
      <c r="F21" s="21"/>
      <c r="G21" s="349" t="s">
        <v>299</v>
      </c>
      <c r="H21" s="20">
        <v>43209</v>
      </c>
      <c r="I21" s="19" t="s">
        <v>289</v>
      </c>
      <c r="J21" s="45"/>
      <c r="M21" s="27"/>
      <c r="N21" s="189" t="s">
        <v>167</v>
      </c>
      <c r="O21" s="1" t="s">
        <v>139</v>
      </c>
      <c r="P21" s="1" t="s">
        <v>103</v>
      </c>
      <c r="Q21" s="1">
        <v>27129360</v>
      </c>
      <c r="R21" s="1" t="s">
        <v>117</v>
      </c>
      <c r="S21" s="1">
        <v>1230</v>
      </c>
      <c r="T21" s="190">
        <v>42683</v>
      </c>
      <c r="U21" s="1">
        <v>200</v>
      </c>
      <c r="V21" s="1">
        <v>0.16</v>
      </c>
      <c r="W21" s="1">
        <v>0.1</v>
      </c>
      <c r="X21" s="1">
        <v>8000</v>
      </c>
      <c r="Y21" s="1">
        <v>30</v>
      </c>
      <c r="Z21" s="1">
        <f t="shared" si="0"/>
        <v>0.89076687525312348</v>
      </c>
      <c r="AA21" s="12" t="s">
        <v>191</v>
      </c>
      <c r="AS21" s="6"/>
      <c r="AT21" s="6"/>
      <c r="AU21" s="6"/>
      <c r="AV21" s="6"/>
      <c r="AW21" s="6"/>
      <c r="AX21" s="6"/>
      <c r="AY21" s="6"/>
      <c r="AZ21" s="6"/>
    </row>
    <row r="22" spans="1:52" ht="30" customHeight="1" x14ac:dyDescent="0.25">
      <c r="B22" s="51" t="s">
        <v>200</v>
      </c>
      <c r="C22" s="19" t="s">
        <v>281</v>
      </c>
      <c r="D22" s="20">
        <v>43200</v>
      </c>
      <c r="E22" s="19"/>
      <c r="F22" s="21"/>
      <c r="G22" s="349" t="s">
        <v>299</v>
      </c>
      <c r="H22" s="23">
        <v>43213</v>
      </c>
      <c r="I22" s="19" t="s">
        <v>289</v>
      </c>
      <c r="J22" s="45"/>
      <c r="M22" s="27"/>
      <c r="N22" s="189" t="s">
        <v>168</v>
      </c>
      <c r="O22" s="1" t="s">
        <v>139</v>
      </c>
      <c r="P22" s="1" t="s">
        <v>103</v>
      </c>
      <c r="Q22" s="1">
        <v>27129360</v>
      </c>
      <c r="R22" s="1" t="s">
        <v>118</v>
      </c>
      <c r="S22" s="1">
        <v>1230</v>
      </c>
      <c r="T22" s="190">
        <v>42683</v>
      </c>
      <c r="U22" s="1">
        <v>500</v>
      </c>
      <c r="V22" s="1">
        <v>0.35</v>
      </c>
      <c r="W22" s="1">
        <v>0.25</v>
      </c>
      <c r="X22" s="1">
        <v>8000</v>
      </c>
      <c r="Y22" s="1">
        <v>30</v>
      </c>
      <c r="Z22" s="1">
        <f t="shared" si="0"/>
        <v>0.89076687525312348</v>
      </c>
      <c r="AA22" s="12" t="s">
        <v>191</v>
      </c>
      <c r="AS22" s="6"/>
      <c r="AT22" s="6"/>
      <c r="AU22" s="6"/>
      <c r="AV22" s="6"/>
      <c r="AW22" s="6"/>
      <c r="AX22" s="6"/>
      <c r="AY22" s="6"/>
      <c r="AZ22" s="6"/>
    </row>
    <row r="23" spans="1:52" ht="30" customHeight="1" x14ac:dyDescent="0.25">
      <c r="B23" s="52" t="s">
        <v>201</v>
      </c>
      <c r="C23" s="19" t="s">
        <v>281</v>
      </c>
      <c r="D23" s="20">
        <v>43200</v>
      </c>
      <c r="E23" s="19"/>
      <c r="F23" s="21"/>
      <c r="G23" s="349" t="s">
        <v>299</v>
      </c>
      <c r="H23" s="23"/>
      <c r="I23" s="19" t="s">
        <v>289</v>
      </c>
      <c r="J23" s="45"/>
      <c r="M23" s="27"/>
      <c r="N23" s="189" t="s">
        <v>169</v>
      </c>
      <c r="O23" s="1" t="s">
        <v>139</v>
      </c>
      <c r="P23" s="1" t="s">
        <v>103</v>
      </c>
      <c r="Q23" s="1">
        <v>27129360</v>
      </c>
      <c r="R23" s="1" t="s">
        <v>119</v>
      </c>
      <c r="S23" s="1">
        <v>1230</v>
      </c>
      <c r="T23" s="190">
        <v>42683</v>
      </c>
      <c r="U23" s="1">
        <v>1000</v>
      </c>
      <c r="V23" s="1">
        <v>0.7</v>
      </c>
      <c r="W23" s="1">
        <v>0.5</v>
      </c>
      <c r="X23" s="1">
        <v>8000</v>
      </c>
      <c r="Y23" s="1">
        <v>30</v>
      </c>
      <c r="Z23" s="1">
        <f t="shared" si="0"/>
        <v>0.89076687525312348</v>
      </c>
      <c r="AA23" s="12" t="s">
        <v>191</v>
      </c>
      <c r="AS23" s="6"/>
      <c r="AT23" s="6"/>
      <c r="AU23" s="6"/>
      <c r="AV23" s="6"/>
      <c r="AW23" s="6"/>
      <c r="AX23" s="6"/>
      <c r="AY23" s="6"/>
      <c r="AZ23" s="6"/>
    </row>
    <row r="24" spans="1:52" ht="30" customHeight="1" x14ac:dyDescent="0.25">
      <c r="B24" s="53" t="s">
        <v>277</v>
      </c>
      <c r="C24" s="19" t="s">
        <v>281</v>
      </c>
      <c r="D24" s="20">
        <v>43200</v>
      </c>
      <c r="E24" s="19"/>
      <c r="F24" s="21"/>
      <c r="G24" s="349" t="s">
        <v>299</v>
      </c>
      <c r="H24" s="25"/>
      <c r="I24" s="24" t="s">
        <v>285</v>
      </c>
      <c r="J24" s="26"/>
      <c r="M24" s="27"/>
      <c r="N24" s="189" t="s">
        <v>170</v>
      </c>
      <c r="O24" s="1" t="s">
        <v>139</v>
      </c>
      <c r="P24" s="1" t="s">
        <v>103</v>
      </c>
      <c r="Q24" s="1">
        <v>27129360</v>
      </c>
      <c r="R24" s="1" t="s">
        <v>120</v>
      </c>
      <c r="S24" s="1">
        <v>1230</v>
      </c>
      <c r="T24" s="190">
        <v>42683</v>
      </c>
      <c r="U24" s="1">
        <v>2000</v>
      </c>
      <c r="V24" s="1">
        <v>1.2</v>
      </c>
      <c r="W24" s="192">
        <v>1</v>
      </c>
      <c r="X24" s="1">
        <v>8000</v>
      </c>
      <c r="Y24" s="1">
        <v>30</v>
      </c>
      <c r="Z24" s="1">
        <f t="shared" si="0"/>
        <v>0.89076687525312348</v>
      </c>
      <c r="AA24" s="12" t="s">
        <v>191</v>
      </c>
      <c r="AS24" s="6"/>
      <c r="AT24" s="6"/>
      <c r="AU24" s="6"/>
      <c r="AV24" s="6"/>
      <c r="AW24" s="6"/>
      <c r="AX24" s="6"/>
      <c r="AY24" s="6"/>
      <c r="AZ24" s="6"/>
    </row>
    <row r="25" spans="1:52" ht="30" customHeight="1" x14ac:dyDescent="0.25">
      <c r="B25" s="54" t="s">
        <v>278</v>
      </c>
      <c r="C25" s="19" t="s">
        <v>281</v>
      </c>
      <c r="D25" s="20">
        <v>43200</v>
      </c>
      <c r="E25" s="19"/>
      <c r="F25" s="21"/>
      <c r="G25" s="349" t="s">
        <v>299</v>
      </c>
      <c r="H25" s="23"/>
      <c r="I25" s="11" t="s">
        <v>286</v>
      </c>
      <c r="J25" s="45"/>
      <c r="M25" s="27"/>
      <c r="N25" s="193" t="s">
        <v>171</v>
      </c>
      <c r="O25" s="194" t="s">
        <v>139</v>
      </c>
      <c r="P25" s="194" t="s">
        <v>103</v>
      </c>
      <c r="Q25" s="194">
        <v>27129360</v>
      </c>
      <c r="R25" s="194" t="s">
        <v>121</v>
      </c>
      <c r="S25" s="194">
        <v>1230</v>
      </c>
      <c r="T25" s="195">
        <v>42683</v>
      </c>
      <c r="U25" s="194">
        <v>2000</v>
      </c>
      <c r="V25" s="194">
        <v>1.1000000000000001</v>
      </c>
      <c r="W25" s="196">
        <v>1</v>
      </c>
      <c r="X25" s="194">
        <v>8000</v>
      </c>
      <c r="Y25" s="194">
        <v>30</v>
      </c>
      <c r="Z25" s="194">
        <f t="shared" si="0"/>
        <v>0.89076687525312348</v>
      </c>
      <c r="AA25" s="197" t="s">
        <v>191</v>
      </c>
      <c r="AS25" s="6"/>
      <c r="AT25" s="6"/>
      <c r="AU25" s="6"/>
      <c r="AV25" s="6"/>
      <c r="AW25" s="6"/>
      <c r="AX25" s="6"/>
      <c r="AY25" s="6"/>
      <c r="AZ25" s="6"/>
    </row>
    <row r="26" spans="1:52" ht="30" customHeight="1" x14ac:dyDescent="0.25">
      <c r="B26" s="54" t="s">
        <v>279</v>
      </c>
      <c r="C26" s="19" t="s">
        <v>281</v>
      </c>
      <c r="D26" s="20"/>
      <c r="E26" s="19"/>
      <c r="F26" s="21"/>
      <c r="G26" s="349" t="s">
        <v>299</v>
      </c>
      <c r="H26" s="23"/>
      <c r="I26" s="1"/>
      <c r="J26" s="12"/>
      <c r="M26" s="10"/>
      <c r="N26" s="193" t="s">
        <v>172</v>
      </c>
      <c r="O26" s="194" t="s">
        <v>139</v>
      </c>
      <c r="P26" s="194" t="s">
        <v>103</v>
      </c>
      <c r="Q26" s="194">
        <v>27129360</v>
      </c>
      <c r="R26" s="194" t="s">
        <v>122</v>
      </c>
      <c r="S26" s="194">
        <v>1230</v>
      </c>
      <c r="T26" s="195">
        <v>42683</v>
      </c>
      <c r="U26" s="194">
        <v>5000</v>
      </c>
      <c r="V26" s="194">
        <v>3.7</v>
      </c>
      <c r="W26" s="194">
        <v>2.5</v>
      </c>
      <c r="X26" s="194">
        <v>8000</v>
      </c>
      <c r="Y26" s="194">
        <v>30</v>
      </c>
      <c r="Z26" s="194">
        <f t="shared" si="0"/>
        <v>0.89076687525312348</v>
      </c>
      <c r="AA26" s="197" t="s">
        <v>191</v>
      </c>
      <c r="AS26" s="6"/>
      <c r="AT26" s="6"/>
      <c r="AU26" s="6"/>
      <c r="AV26" s="6"/>
      <c r="AW26" s="6"/>
      <c r="AX26" s="6"/>
      <c r="AY26" s="6"/>
      <c r="AZ26" s="6"/>
    </row>
    <row r="27" spans="1:52" ht="30" customHeight="1" thickBot="1" x14ac:dyDescent="0.3">
      <c r="B27" s="56"/>
      <c r="C27" s="11"/>
      <c r="D27" s="23"/>
      <c r="E27" s="11"/>
      <c r="F27" s="11"/>
      <c r="G27" s="23"/>
      <c r="H27" s="23"/>
      <c r="I27" s="11"/>
      <c r="J27" s="45"/>
      <c r="M27" s="10"/>
      <c r="N27" s="200" t="s">
        <v>173</v>
      </c>
      <c r="O27" s="201" t="s">
        <v>139</v>
      </c>
      <c r="P27" s="201" t="s">
        <v>103</v>
      </c>
      <c r="Q27" s="201">
        <v>27129360</v>
      </c>
      <c r="R27" s="201" t="s">
        <v>123</v>
      </c>
      <c r="S27" s="201">
        <v>1230</v>
      </c>
      <c r="T27" s="202">
        <v>42683</v>
      </c>
      <c r="U27" s="201">
        <v>10000</v>
      </c>
      <c r="V27" s="201">
        <v>8.6999999999999993</v>
      </c>
      <c r="W27" s="325">
        <v>5</v>
      </c>
      <c r="X27" s="201">
        <v>8000</v>
      </c>
      <c r="Y27" s="201">
        <v>30</v>
      </c>
      <c r="Z27" s="201">
        <f t="shared" si="0"/>
        <v>0.89076687525312348</v>
      </c>
      <c r="AA27" s="203" t="s">
        <v>191</v>
      </c>
      <c r="AS27" s="6"/>
      <c r="AT27" s="6"/>
      <c r="AU27" s="6"/>
      <c r="AV27" s="6"/>
      <c r="AW27" s="6"/>
      <c r="AX27" s="10"/>
      <c r="AY27" s="6"/>
      <c r="AZ27" s="6"/>
    </row>
    <row r="28" spans="1:52" ht="30" customHeight="1" thickBot="1" x14ac:dyDescent="0.3">
      <c r="B28" s="56"/>
      <c r="C28" s="28"/>
      <c r="D28" s="29"/>
      <c r="E28" s="28"/>
      <c r="F28" s="28"/>
      <c r="G28" s="29"/>
      <c r="H28" s="29"/>
      <c r="I28" s="28"/>
      <c r="J28" s="30"/>
      <c r="M28" s="10"/>
      <c r="N28" s="326" t="s">
        <v>174</v>
      </c>
      <c r="O28" s="327" t="s">
        <v>140</v>
      </c>
      <c r="P28" s="327" t="s">
        <v>124</v>
      </c>
      <c r="Q28" s="327">
        <v>11119467</v>
      </c>
      <c r="R28" s="327">
        <v>10</v>
      </c>
      <c r="S28" s="327">
        <v>1257</v>
      </c>
      <c r="T28" s="328">
        <v>42692</v>
      </c>
      <c r="U28" s="327">
        <v>10000</v>
      </c>
      <c r="V28" s="327">
        <v>8</v>
      </c>
      <c r="W28" s="327">
        <v>16</v>
      </c>
      <c r="X28" s="327">
        <v>7950</v>
      </c>
      <c r="Y28" s="327">
        <v>140</v>
      </c>
      <c r="Z28" s="329">
        <v>0.88639999999999997</v>
      </c>
      <c r="AA28" s="330" t="s">
        <v>193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31" t="s">
        <v>175</v>
      </c>
      <c r="O29" s="332" t="s">
        <v>140</v>
      </c>
      <c r="P29" s="332" t="s">
        <v>124</v>
      </c>
      <c r="Q29" s="332">
        <v>11119468</v>
      </c>
      <c r="R29" s="332">
        <v>20</v>
      </c>
      <c r="S29" s="332">
        <v>1258</v>
      </c>
      <c r="T29" s="333">
        <v>42695</v>
      </c>
      <c r="U29" s="332">
        <v>20000</v>
      </c>
      <c r="V29" s="332">
        <v>0</v>
      </c>
      <c r="W29" s="332">
        <v>30</v>
      </c>
      <c r="X29" s="332">
        <v>7950</v>
      </c>
      <c r="Y29" s="332">
        <v>140</v>
      </c>
      <c r="Z29" s="334">
        <v>0.88739999999999997</v>
      </c>
      <c r="AA29" s="335" t="s">
        <v>194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8" t="s">
        <v>141</v>
      </c>
      <c r="O30" s="199" t="s">
        <v>140</v>
      </c>
      <c r="P30" s="199" t="s">
        <v>124</v>
      </c>
      <c r="Q30" s="199">
        <v>11119515</v>
      </c>
      <c r="R30" s="199">
        <v>1</v>
      </c>
      <c r="S30" s="199">
        <v>100405</v>
      </c>
      <c r="T30" s="204">
        <v>42615</v>
      </c>
      <c r="U30" s="199">
        <v>1</v>
      </c>
      <c r="V30" s="199">
        <v>0.04</v>
      </c>
      <c r="W30" s="199">
        <v>0.03</v>
      </c>
      <c r="X30" s="199">
        <v>7950</v>
      </c>
      <c r="Y30" s="199">
        <v>140</v>
      </c>
      <c r="Z30" s="205">
        <f>(0.34848*((750.3+756.2)/2)-0.009024*((43.6+60.2)/2)*EXP(0.0612*((19.1+21.1)/2)))/(273.15+((19.1+21.1)/2))</f>
        <v>0.88965063908070108</v>
      </c>
      <c r="AA30" s="206" t="s">
        <v>192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9" t="s">
        <v>142</v>
      </c>
      <c r="O31" s="1" t="s">
        <v>140</v>
      </c>
      <c r="P31" s="1" t="s">
        <v>124</v>
      </c>
      <c r="Q31" s="1">
        <v>11119515</v>
      </c>
      <c r="R31" s="1">
        <v>2</v>
      </c>
      <c r="S31" s="1">
        <v>100405</v>
      </c>
      <c r="T31" s="190">
        <v>42615</v>
      </c>
      <c r="U31" s="1">
        <v>2</v>
      </c>
      <c r="V31" s="1">
        <v>0.06</v>
      </c>
      <c r="W31" s="1">
        <v>0.04</v>
      </c>
      <c r="X31" s="1">
        <v>7950</v>
      </c>
      <c r="Y31" s="1">
        <v>140</v>
      </c>
      <c r="Z31" s="207">
        <f t="shared" ref="Z31:Z45" si="1">(0.34848*((750.3+756.2)/2)-0.009024*((43.6+60.2)/2)*EXP(0.0612*((19.1+21.1)/2)))/(273.15+((19.1+21.1)/2))</f>
        <v>0.88965063908070108</v>
      </c>
      <c r="AA31" s="12" t="s">
        <v>192</v>
      </c>
      <c r="AQ31" s="27"/>
      <c r="AR31" s="6"/>
      <c r="AS31" s="6"/>
      <c r="AT31" s="6"/>
      <c r="AU31" s="6"/>
      <c r="AV31" s="6"/>
      <c r="AW31" s="6"/>
      <c r="AX31" s="27"/>
      <c r="AY31" s="6"/>
      <c r="AZ31" s="6"/>
    </row>
    <row r="32" spans="1:52" ht="30" customHeight="1" x14ac:dyDescent="0.25">
      <c r="A32" s="6"/>
      <c r="B32" s="875" t="s">
        <v>257</v>
      </c>
      <c r="C32" s="876"/>
      <c r="D32" s="876"/>
      <c r="E32" s="876"/>
      <c r="F32" s="876"/>
      <c r="G32" s="876"/>
      <c r="H32" s="876"/>
      <c r="I32" s="876"/>
      <c r="J32" s="877"/>
      <c r="L32" s="10"/>
      <c r="M32" s="10"/>
      <c r="N32" s="189" t="s">
        <v>143</v>
      </c>
      <c r="O32" s="1" t="s">
        <v>140</v>
      </c>
      <c r="P32" s="1" t="s">
        <v>124</v>
      </c>
      <c r="Q32" s="1">
        <v>11119515</v>
      </c>
      <c r="R32" s="1" t="s">
        <v>125</v>
      </c>
      <c r="S32" s="1">
        <v>100405</v>
      </c>
      <c r="T32" s="190">
        <v>42615</v>
      </c>
      <c r="U32" s="1">
        <v>2</v>
      </c>
      <c r="V32" s="1">
        <v>0.04</v>
      </c>
      <c r="W32" s="1">
        <v>0.04</v>
      </c>
      <c r="X32" s="1">
        <v>7950</v>
      </c>
      <c r="Y32" s="1">
        <v>140</v>
      </c>
      <c r="Z32" s="207">
        <f t="shared" si="1"/>
        <v>0.88965063908070108</v>
      </c>
      <c r="AA32" s="12" t="str">
        <f>AA31</f>
        <v>M-002</v>
      </c>
      <c r="AR32" s="6"/>
      <c r="AS32" s="6"/>
      <c r="AT32" s="6"/>
      <c r="AU32" s="6"/>
      <c r="AV32" s="6"/>
      <c r="AW32" s="6"/>
      <c r="AX32" s="27"/>
      <c r="AY32" s="6"/>
      <c r="AZ32" s="6"/>
    </row>
    <row r="33" spans="1:52" ht="30" customHeight="1" thickBot="1" x14ac:dyDescent="0.3">
      <c r="A33" s="6"/>
      <c r="B33" s="878"/>
      <c r="C33" s="879"/>
      <c r="D33" s="879"/>
      <c r="E33" s="879"/>
      <c r="F33" s="879"/>
      <c r="G33" s="879"/>
      <c r="H33" s="879"/>
      <c r="I33" s="879"/>
      <c r="J33" s="880"/>
      <c r="L33" s="10"/>
      <c r="M33" s="10"/>
      <c r="N33" s="189" t="s">
        <v>144</v>
      </c>
      <c r="O33" s="1" t="s">
        <v>140</v>
      </c>
      <c r="P33" s="1" t="s">
        <v>124</v>
      </c>
      <c r="Q33" s="1">
        <v>11119515</v>
      </c>
      <c r="R33" s="1">
        <v>5</v>
      </c>
      <c r="S33" s="1">
        <v>100405</v>
      </c>
      <c r="T33" s="190">
        <v>42615</v>
      </c>
      <c r="U33" s="1">
        <v>5</v>
      </c>
      <c r="V33" s="208">
        <v>0</v>
      </c>
      <c r="W33" s="1">
        <v>0.05</v>
      </c>
      <c r="X33" s="1">
        <v>7950</v>
      </c>
      <c r="Y33" s="1">
        <v>140</v>
      </c>
      <c r="Z33" s="207">
        <f t="shared" si="1"/>
        <v>0.88965063908070108</v>
      </c>
      <c r="AA33" s="12" t="s">
        <v>192</v>
      </c>
      <c r="AR33" s="6"/>
      <c r="AS33" s="6"/>
      <c r="AT33" s="6"/>
      <c r="AU33" s="6"/>
      <c r="AV33" s="6"/>
      <c r="AW33" s="6"/>
      <c r="AX33" s="27"/>
      <c r="AY33" s="6"/>
      <c r="AZ33" s="6"/>
    </row>
    <row r="34" spans="1:52" ht="30" customHeight="1" x14ac:dyDescent="0.25">
      <c r="A34" s="6"/>
      <c r="B34" s="717" t="s">
        <v>4</v>
      </c>
      <c r="C34" s="723" t="s">
        <v>34</v>
      </c>
      <c r="D34" s="723" t="s">
        <v>20</v>
      </c>
      <c r="E34" s="723" t="s">
        <v>35</v>
      </c>
      <c r="F34" s="723" t="s">
        <v>36</v>
      </c>
      <c r="G34" s="723" t="s">
        <v>250</v>
      </c>
      <c r="H34" s="723" t="s">
        <v>251</v>
      </c>
      <c r="I34" s="721" t="s">
        <v>176</v>
      </c>
      <c r="J34" s="725" t="s">
        <v>204</v>
      </c>
      <c r="K34" s="727"/>
      <c r="L34" s="10"/>
      <c r="M34" s="10"/>
      <c r="N34" s="189" t="s">
        <v>145</v>
      </c>
      <c r="O34" s="1" t="s">
        <v>140</v>
      </c>
      <c r="P34" s="1" t="s">
        <v>124</v>
      </c>
      <c r="Q34" s="1">
        <v>11119515</v>
      </c>
      <c r="R34" s="1">
        <v>10</v>
      </c>
      <c r="S34" s="1">
        <v>100405</v>
      </c>
      <c r="T34" s="190">
        <v>42615</v>
      </c>
      <c r="U34" s="1">
        <v>10</v>
      </c>
      <c r="V34" s="1">
        <v>0.05</v>
      </c>
      <c r="W34" s="1">
        <v>0.06</v>
      </c>
      <c r="X34" s="1">
        <v>7950</v>
      </c>
      <c r="Y34" s="1">
        <v>140</v>
      </c>
      <c r="Z34" s="207">
        <f t="shared" si="1"/>
        <v>0.88965063908070108</v>
      </c>
      <c r="AA34" s="12" t="s">
        <v>192</v>
      </c>
      <c r="AR34" s="6"/>
      <c r="AS34" s="6"/>
      <c r="AT34" s="6"/>
      <c r="AU34" s="6"/>
      <c r="AV34" s="6"/>
      <c r="AW34" s="6"/>
      <c r="AX34" s="10"/>
      <c r="AY34" s="6"/>
      <c r="AZ34" s="6"/>
    </row>
    <row r="35" spans="1:52" ht="30" customHeight="1" thickBot="1" x14ac:dyDescent="0.3">
      <c r="A35" s="6"/>
      <c r="B35" s="718"/>
      <c r="C35" s="724"/>
      <c r="D35" s="724"/>
      <c r="E35" s="724"/>
      <c r="F35" s="724"/>
      <c r="G35" s="724"/>
      <c r="H35" s="724"/>
      <c r="I35" s="722"/>
      <c r="J35" s="726"/>
      <c r="K35" s="727"/>
      <c r="L35" s="10"/>
      <c r="M35" s="10"/>
      <c r="N35" s="189" t="s">
        <v>146</v>
      </c>
      <c r="O35" s="1" t="s">
        <v>140</v>
      </c>
      <c r="P35" s="1" t="s">
        <v>124</v>
      </c>
      <c r="Q35" s="1">
        <v>11119515</v>
      </c>
      <c r="R35" s="1">
        <v>20</v>
      </c>
      <c r="S35" s="1">
        <v>100405</v>
      </c>
      <c r="T35" s="190">
        <v>42615</v>
      </c>
      <c r="U35" s="1">
        <v>20</v>
      </c>
      <c r="V35" s="1">
        <v>7.0000000000000007E-2</v>
      </c>
      <c r="W35" s="1">
        <v>0.08</v>
      </c>
      <c r="X35" s="1">
        <v>7950</v>
      </c>
      <c r="Y35" s="1">
        <v>140</v>
      </c>
      <c r="Z35" s="207">
        <f t="shared" si="1"/>
        <v>0.88965063908070108</v>
      </c>
      <c r="AA35" s="12" t="str">
        <f>AA34</f>
        <v>M-002</v>
      </c>
      <c r="AR35" s="6"/>
      <c r="AS35" s="6"/>
      <c r="AT35" s="6"/>
      <c r="AU35" s="6"/>
      <c r="AV35" s="6"/>
      <c r="AW35" s="6"/>
      <c r="AX35" s="10"/>
      <c r="AY35" s="6"/>
      <c r="AZ35" s="6"/>
    </row>
    <row r="36" spans="1:52" ht="30" customHeight="1" x14ac:dyDescent="0.25">
      <c r="A36" s="6"/>
      <c r="B36" s="346"/>
      <c r="C36" s="347"/>
      <c r="D36" s="347"/>
      <c r="E36" s="347"/>
      <c r="F36" s="347"/>
      <c r="G36" s="347"/>
      <c r="H36" s="347"/>
      <c r="I36" s="347"/>
      <c r="J36" s="348"/>
      <c r="K36" s="38"/>
      <c r="L36" s="10"/>
      <c r="M36" s="10"/>
      <c r="N36" s="189" t="s">
        <v>147</v>
      </c>
      <c r="O36" s="1" t="s">
        <v>140</v>
      </c>
      <c r="P36" s="1" t="s">
        <v>124</v>
      </c>
      <c r="Q36" s="1">
        <v>11119515</v>
      </c>
      <c r="R36" s="1" t="s">
        <v>126</v>
      </c>
      <c r="S36" s="1">
        <v>100405</v>
      </c>
      <c r="T36" s="190">
        <v>42615</v>
      </c>
      <c r="U36" s="1">
        <v>20</v>
      </c>
      <c r="V36" s="1">
        <v>0.08</v>
      </c>
      <c r="W36" s="1">
        <v>0.08</v>
      </c>
      <c r="X36" s="1">
        <v>7950</v>
      </c>
      <c r="Y36" s="1">
        <v>140</v>
      </c>
      <c r="Z36" s="207">
        <f t="shared" si="1"/>
        <v>0.88965063908070108</v>
      </c>
      <c r="AA36" s="12" t="s">
        <v>192</v>
      </c>
      <c r="AR36" s="6"/>
      <c r="AS36" s="6"/>
      <c r="AT36" s="6"/>
      <c r="AU36" s="6"/>
      <c r="AV36" s="6"/>
      <c r="AW36" s="6"/>
      <c r="AX36" s="10"/>
      <c r="AY36" s="6"/>
      <c r="AZ36" s="6"/>
    </row>
    <row r="37" spans="1:52" ht="30" customHeight="1" x14ac:dyDescent="0.25">
      <c r="A37" s="6"/>
      <c r="B37" s="55" t="s">
        <v>264</v>
      </c>
      <c r="C37" s="17"/>
      <c r="D37" s="16"/>
      <c r="E37" s="15"/>
      <c r="F37" s="18">
        <v>1</v>
      </c>
      <c r="G37" s="18">
        <v>1</v>
      </c>
      <c r="H37" s="18">
        <v>7950</v>
      </c>
      <c r="I37" s="18">
        <v>140</v>
      </c>
      <c r="J37" s="36" t="s">
        <v>289</v>
      </c>
      <c r="K37" s="39"/>
      <c r="L37" s="10"/>
      <c r="M37" s="10"/>
      <c r="N37" s="189" t="s">
        <v>148</v>
      </c>
      <c r="O37" s="1" t="s">
        <v>140</v>
      </c>
      <c r="P37" s="1" t="s">
        <v>124</v>
      </c>
      <c r="Q37" s="1">
        <v>11119515</v>
      </c>
      <c r="R37" s="1">
        <v>50</v>
      </c>
      <c r="S37" s="1">
        <v>100405</v>
      </c>
      <c r="T37" s="190">
        <v>42615</v>
      </c>
      <c r="U37" s="1">
        <v>50</v>
      </c>
      <c r="V37" s="1">
        <v>0.19</v>
      </c>
      <c r="W37" s="208">
        <v>0.1</v>
      </c>
      <c r="X37" s="1">
        <v>7950</v>
      </c>
      <c r="Y37" s="1">
        <v>140</v>
      </c>
      <c r="Z37" s="207">
        <f t="shared" si="1"/>
        <v>0.88965063908070108</v>
      </c>
      <c r="AA37" s="12" t="s">
        <v>192</v>
      </c>
      <c r="AR37" s="6"/>
      <c r="AS37" s="6"/>
      <c r="AT37" s="6"/>
      <c r="AU37" s="6"/>
      <c r="AV37" s="6"/>
      <c r="AW37" s="6"/>
      <c r="AX37" s="10"/>
      <c r="AY37" s="6"/>
      <c r="AZ37" s="6"/>
    </row>
    <row r="38" spans="1:52" ht="30" customHeight="1" x14ac:dyDescent="0.25">
      <c r="A38" s="6"/>
      <c r="B38" s="55" t="s">
        <v>265</v>
      </c>
      <c r="C38" s="17" t="s">
        <v>282</v>
      </c>
      <c r="D38" s="16" t="s">
        <v>283</v>
      </c>
      <c r="E38" s="15" t="s">
        <v>288</v>
      </c>
      <c r="F38" s="18">
        <v>2</v>
      </c>
      <c r="G38" s="18">
        <v>2</v>
      </c>
      <c r="H38" s="18">
        <v>7950</v>
      </c>
      <c r="I38" s="18">
        <v>140</v>
      </c>
      <c r="J38" s="36" t="s">
        <v>289</v>
      </c>
      <c r="K38" s="38"/>
      <c r="L38" s="10"/>
      <c r="M38" s="10"/>
      <c r="N38" s="189" t="s">
        <v>149</v>
      </c>
      <c r="O38" s="1" t="s">
        <v>140</v>
      </c>
      <c r="P38" s="1" t="s">
        <v>124</v>
      </c>
      <c r="Q38" s="1">
        <v>11119515</v>
      </c>
      <c r="R38" s="1">
        <v>100</v>
      </c>
      <c r="S38" s="1">
        <v>100405</v>
      </c>
      <c r="T38" s="190">
        <v>42615</v>
      </c>
      <c r="U38" s="1">
        <v>100</v>
      </c>
      <c r="V38" s="1">
        <v>0.13</v>
      </c>
      <c r="W38" s="1">
        <v>0.16</v>
      </c>
      <c r="X38" s="1">
        <v>7950</v>
      </c>
      <c r="Y38" s="1">
        <v>140</v>
      </c>
      <c r="Z38" s="207">
        <f t="shared" si="1"/>
        <v>0.88965063908070108</v>
      </c>
      <c r="AA38" s="12" t="str">
        <f>AA37</f>
        <v>M-002</v>
      </c>
      <c r="AR38" s="6"/>
      <c r="AS38" s="6"/>
      <c r="AT38" s="6"/>
      <c r="AU38" s="6"/>
      <c r="AV38" s="6"/>
      <c r="AW38" s="6"/>
      <c r="AX38" s="10"/>
      <c r="AY38" s="6"/>
      <c r="AZ38" s="6"/>
    </row>
    <row r="39" spans="1:52" ht="30" customHeight="1" x14ac:dyDescent="0.25">
      <c r="A39" s="6"/>
      <c r="B39" s="55" t="s">
        <v>266</v>
      </c>
      <c r="C39" s="17" t="s">
        <v>282</v>
      </c>
      <c r="D39" s="16" t="s">
        <v>283</v>
      </c>
      <c r="E39" s="15" t="s">
        <v>288</v>
      </c>
      <c r="F39" s="18" t="s">
        <v>125</v>
      </c>
      <c r="G39" s="18">
        <v>2</v>
      </c>
      <c r="H39" s="18">
        <v>7950</v>
      </c>
      <c r="I39" s="18">
        <v>140</v>
      </c>
      <c r="J39" s="36" t="s">
        <v>289</v>
      </c>
      <c r="K39" s="38"/>
      <c r="L39" s="10"/>
      <c r="M39" s="10"/>
      <c r="N39" s="189" t="s">
        <v>150</v>
      </c>
      <c r="O39" s="1" t="s">
        <v>140</v>
      </c>
      <c r="P39" s="1" t="s">
        <v>124</v>
      </c>
      <c r="Q39" s="1">
        <v>11119515</v>
      </c>
      <c r="R39" s="1">
        <v>200</v>
      </c>
      <c r="S39" s="1">
        <v>100405</v>
      </c>
      <c r="T39" s="190">
        <v>42615</v>
      </c>
      <c r="U39" s="1">
        <v>200</v>
      </c>
      <c r="V39" s="1">
        <v>0.2</v>
      </c>
      <c r="W39" s="1">
        <v>0.3</v>
      </c>
      <c r="X39" s="1">
        <v>7950</v>
      </c>
      <c r="Y39" s="1">
        <v>140</v>
      </c>
      <c r="Z39" s="207">
        <f t="shared" si="1"/>
        <v>0.88965063908070108</v>
      </c>
      <c r="AA39" s="12" t="s">
        <v>192</v>
      </c>
      <c r="AR39" s="6"/>
      <c r="AS39" s="6"/>
      <c r="AT39" s="6"/>
      <c r="AU39" s="6"/>
      <c r="AV39" s="6"/>
      <c r="AW39" s="6"/>
      <c r="AX39" s="10"/>
      <c r="AY39" s="6"/>
      <c r="AZ39" s="6"/>
    </row>
    <row r="40" spans="1:52" ht="30" customHeight="1" x14ac:dyDescent="0.25">
      <c r="A40" s="6"/>
      <c r="B40" s="55" t="s">
        <v>267</v>
      </c>
      <c r="C40" s="17" t="s">
        <v>282</v>
      </c>
      <c r="D40" s="16" t="s">
        <v>283</v>
      </c>
      <c r="E40" s="15" t="s">
        <v>288</v>
      </c>
      <c r="F40" s="18" t="s">
        <v>291</v>
      </c>
      <c r="G40" s="18">
        <v>5</v>
      </c>
      <c r="H40" s="18">
        <v>7950</v>
      </c>
      <c r="I40" s="18">
        <v>140</v>
      </c>
      <c r="J40" s="36" t="s">
        <v>289</v>
      </c>
      <c r="K40" s="38"/>
      <c r="L40" s="10"/>
      <c r="M40" s="10"/>
      <c r="N40" s="189" t="s">
        <v>151</v>
      </c>
      <c r="O40" s="1" t="s">
        <v>140</v>
      </c>
      <c r="P40" s="1" t="s">
        <v>124</v>
      </c>
      <c r="Q40" s="1">
        <v>11119515</v>
      </c>
      <c r="R40" s="1" t="s">
        <v>127</v>
      </c>
      <c r="S40" s="1">
        <v>100405</v>
      </c>
      <c r="T40" s="190">
        <v>42615</v>
      </c>
      <c r="U40" s="1">
        <v>200</v>
      </c>
      <c r="V40" s="1">
        <v>0.3</v>
      </c>
      <c r="W40" s="1">
        <v>0.3</v>
      </c>
      <c r="X40" s="1">
        <v>7950</v>
      </c>
      <c r="Y40" s="1">
        <v>140</v>
      </c>
      <c r="Z40" s="207">
        <f t="shared" si="1"/>
        <v>0.88965063908070108</v>
      </c>
      <c r="AA40" s="12" t="s">
        <v>192</v>
      </c>
      <c r="AR40" s="6"/>
      <c r="AS40" s="6"/>
      <c r="AT40" s="6"/>
      <c r="AU40" s="6"/>
      <c r="AV40" s="6"/>
      <c r="AW40" s="6"/>
      <c r="AX40" s="10"/>
      <c r="AY40" s="6"/>
      <c r="AZ40" s="6"/>
    </row>
    <row r="41" spans="1:52" ht="30" customHeight="1" x14ac:dyDescent="0.25">
      <c r="A41" s="6"/>
      <c r="B41" s="55" t="s">
        <v>268</v>
      </c>
      <c r="C41" s="17" t="s">
        <v>282</v>
      </c>
      <c r="D41" s="16" t="s">
        <v>283</v>
      </c>
      <c r="E41" s="15" t="s">
        <v>288</v>
      </c>
      <c r="F41" s="18" t="s">
        <v>268</v>
      </c>
      <c r="G41" s="18">
        <v>10</v>
      </c>
      <c r="H41" s="18">
        <v>7950</v>
      </c>
      <c r="I41" s="18">
        <v>140</v>
      </c>
      <c r="J41" s="36" t="s">
        <v>289</v>
      </c>
      <c r="K41" s="38"/>
      <c r="L41" s="10"/>
      <c r="M41" s="10"/>
      <c r="N41" s="189" t="s">
        <v>152</v>
      </c>
      <c r="O41" s="1" t="s">
        <v>140</v>
      </c>
      <c r="P41" s="1" t="s">
        <v>124</v>
      </c>
      <c r="Q41" s="1">
        <v>11119515</v>
      </c>
      <c r="R41" s="1">
        <v>500</v>
      </c>
      <c r="S41" s="1">
        <v>100405</v>
      </c>
      <c r="T41" s="190">
        <v>42615</v>
      </c>
      <c r="U41" s="1">
        <v>500</v>
      </c>
      <c r="V41" s="1">
        <v>0.8</v>
      </c>
      <c r="W41" s="1">
        <v>0.8</v>
      </c>
      <c r="X41" s="1">
        <v>7950</v>
      </c>
      <c r="Y41" s="1">
        <v>140</v>
      </c>
      <c r="Z41" s="207">
        <f t="shared" si="1"/>
        <v>0.88965063908070108</v>
      </c>
      <c r="AA41" s="12" t="str">
        <f>AA40</f>
        <v>M-002</v>
      </c>
      <c r="AR41" s="6"/>
      <c r="AS41" s="6"/>
      <c r="AT41" s="6"/>
      <c r="AU41" s="6"/>
      <c r="AV41" s="6"/>
      <c r="AW41" s="6"/>
      <c r="AX41" s="10"/>
      <c r="AY41" s="6"/>
      <c r="AZ41" s="6"/>
    </row>
    <row r="42" spans="1:52" ht="30" customHeight="1" x14ac:dyDescent="0.25">
      <c r="A42" s="6"/>
      <c r="B42" s="46" t="s">
        <v>269</v>
      </c>
      <c r="C42" s="17" t="s">
        <v>282</v>
      </c>
      <c r="D42" s="16" t="s">
        <v>283</v>
      </c>
      <c r="E42" s="15" t="s">
        <v>288</v>
      </c>
      <c r="F42" s="18" t="s">
        <v>292</v>
      </c>
      <c r="G42" s="18">
        <v>20</v>
      </c>
      <c r="H42" s="18">
        <v>7950</v>
      </c>
      <c r="I42" s="18">
        <v>140</v>
      </c>
      <c r="J42" s="36" t="s">
        <v>289</v>
      </c>
      <c r="K42" s="38"/>
      <c r="L42" s="10"/>
      <c r="M42" s="10"/>
      <c r="N42" s="189" t="s">
        <v>153</v>
      </c>
      <c r="O42" s="1" t="s">
        <v>140</v>
      </c>
      <c r="P42" s="1" t="s">
        <v>124</v>
      </c>
      <c r="Q42" s="1">
        <v>11119515</v>
      </c>
      <c r="R42" s="1">
        <v>1</v>
      </c>
      <c r="S42" s="1">
        <v>100405</v>
      </c>
      <c r="T42" s="190">
        <v>42615</v>
      </c>
      <c r="U42" s="1">
        <v>1000</v>
      </c>
      <c r="V42" s="1">
        <v>1.9</v>
      </c>
      <c r="W42" s="1">
        <v>1.6</v>
      </c>
      <c r="X42" s="1">
        <v>7950</v>
      </c>
      <c r="Y42" s="1">
        <v>140</v>
      </c>
      <c r="Z42" s="207">
        <f t="shared" si="1"/>
        <v>0.88965063908070108</v>
      </c>
      <c r="AA42" s="12" t="s">
        <v>192</v>
      </c>
      <c r="AR42" s="6"/>
      <c r="AS42" s="6"/>
      <c r="AT42" s="6"/>
      <c r="AU42" s="6"/>
      <c r="AV42" s="6"/>
      <c r="AW42" s="6"/>
      <c r="AX42" s="10"/>
      <c r="AY42" s="6"/>
      <c r="AZ42" s="6"/>
    </row>
    <row r="43" spans="1:52" ht="30" customHeight="1" x14ac:dyDescent="0.25">
      <c r="A43" s="6"/>
      <c r="B43" s="47" t="s">
        <v>270</v>
      </c>
      <c r="C43" s="17" t="s">
        <v>282</v>
      </c>
      <c r="D43" s="16" t="s">
        <v>283</v>
      </c>
      <c r="E43" s="15" t="s">
        <v>288</v>
      </c>
      <c r="F43" s="18" t="s">
        <v>293</v>
      </c>
      <c r="G43" s="18">
        <v>20</v>
      </c>
      <c r="H43" s="18">
        <v>7950</v>
      </c>
      <c r="I43" s="18">
        <v>140</v>
      </c>
      <c r="J43" s="36" t="s">
        <v>289</v>
      </c>
      <c r="K43" s="38"/>
      <c r="L43" s="10"/>
      <c r="M43" s="10"/>
      <c r="N43" s="189" t="s">
        <v>154</v>
      </c>
      <c r="O43" s="1" t="s">
        <v>140</v>
      </c>
      <c r="P43" s="1" t="s">
        <v>124</v>
      </c>
      <c r="Q43" s="1">
        <v>11119515</v>
      </c>
      <c r="R43" s="1">
        <v>2</v>
      </c>
      <c r="S43" s="1">
        <v>100405</v>
      </c>
      <c r="T43" s="190">
        <v>42615</v>
      </c>
      <c r="U43" s="1">
        <v>2000</v>
      </c>
      <c r="V43" s="192">
        <v>2.2000000000000002</v>
      </c>
      <c r="W43" s="192">
        <v>3</v>
      </c>
      <c r="X43" s="1">
        <v>7950</v>
      </c>
      <c r="Y43" s="1">
        <v>140</v>
      </c>
      <c r="Z43" s="207">
        <f t="shared" si="1"/>
        <v>0.88965063908070108</v>
      </c>
      <c r="AA43" s="12" t="s">
        <v>192</v>
      </c>
      <c r="AR43" s="6"/>
      <c r="AS43" s="6"/>
      <c r="AT43" s="6"/>
      <c r="AU43" s="6"/>
      <c r="AV43" s="6"/>
      <c r="AW43" s="6"/>
      <c r="AX43" s="6"/>
      <c r="AY43" s="6"/>
      <c r="AZ43" s="6"/>
    </row>
    <row r="44" spans="1:52" ht="30" customHeight="1" x14ac:dyDescent="0.25">
      <c r="A44" s="6"/>
      <c r="B44" s="46" t="s">
        <v>271</v>
      </c>
      <c r="C44" s="17" t="s">
        <v>282</v>
      </c>
      <c r="D44" s="16" t="s">
        <v>283</v>
      </c>
      <c r="E44" s="15" t="s">
        <v>288</v>
      </c>
      <c r="F44" s="18" t="s">
        <v>271</v>
      </c>
      <c r="G44" s="18">
        <v>50</v>
      </c>
      <c r="H44" s="18">
        <v>7950</v>
      </c>
      <c r="I44" s="18">
        <v>140</v>
      </c>
      <c r="J44" s="36" t="s">
        <v>289</v>
      </c>
      <c r="K44" s="38"/>
      <c r="L44" s="10"/>
      <c r="M44" s="10"/>
      <c r="N44" s="189" t="s">
        <v>155</v>
      </c>
      <c r="O44" s="1" t="s">
        <v>140</v>
      </c>
      <c r="P44" s="1" t="s">
        <v>124</v>
      </c>
      <c r="Q44" s="1">
        <v>11119515</v>
      </c>
      <c r="R44" s="1" t="s">
        <v>125</v>
      </c>
      <c r="S44" s="1">
        <v>100405</v>
      </c>
      <c r="T44" s="190">
        <v>42615</v>
      </c>
      <c r="U44" s="1">
        <v>2000</v>
      </c>
      <c r="V44" s="192">
        <v>2</v>
      </c>
      <c r="W44" s="192">
        <v>3</v>
      </c>
      <c r="X44" s="1">
        <v>7950</v>
      </c>
      <c r="Y44" s="1">
        <v>140</v>
      </c>
      <c r="Z44" s="207">
        <f t="shared" si="1"/>
        <v>0.88965063908070108</v>
      </c>
      <c r="AA44" s="12" t="str">
        <f>AA43</f>
        <v>M-002</v>
      </c>
      <c r="AR44" s="6"/>
      <c r="AS44" s="6"/>
      <c r="AT44" s="6"/>
      <c r="AU44" s="6"/>
      <c r="AV44" s="6"/>
      <c r="AW44" s="6"/>
      <c r="AX44" s="6"/>
      <c r="AY44" s="6"/>
      <c r="AZ44" s="6"/>
    </row>
    <row r="45" spans="1:52" ht="30" customHeight="1" thickBot="1" x14ac:dyDescent="0.3">
      <c r="A45" s="6"/>
      <c r="B45" s="46" t="s">
        <v>272</v>
      </c>
      <c r="C45" s="17" t="s">
        <v>282</v>
      </c>
      <c r="D45" s="16" t="s">
        <v>283</v>
      </c>
      <c r="E45" s="15" t="s">
        <v>288</v>
      </c>
      <c r="F45" s="18" t="s">
        <v>294</v>
      </c>
      <c r="G45" s="18">
        <v>100</v>
      </c>
      <c r="H45" s="18">
        <v>7950</v>
      </c>
      <c r="I45" s="18">
        <v>140</v>
      </c>
      <c r="J45" s="36" t="s">
        <v>289</v>
      </c>
      <c r="K45" s="38"/>
      <c r="L45" s="10"/>
      <c r="M45" s="10"/>
      <c r="N45" s="209" t="s">
        <v>156</v>
      </c>
      <c r="O45" s="210" t="s">
        <v>140</v>
      </c>
      <c r="P45" s="210" t="s">
        <v>124</v>
      </c>
      <c r="Q45" s="210">
        <v>11119515</v>
      </c>
      <c r="R45" s="210">
        <v>5</v>
      </c>
      <c r="S45" s="210">
        <v>100405</v>
      </c>
      <c r="T45" s="211">
        <v>42615</v>
      </c>
      <c r="U45" s="210">
        <v>5000</v>
      </c>
      <c r="V45" s="210">
        <v>5.9</v>
      </c>
      <c r="W45" s="212">
        <v>8</v>
      </c>
      <c r="X45" s="210">
        <v>7950</v>
      </c>
      <c r="Y45" s="210">
        <v>140</v>
      </c>
      <c r="Z45" s="213">
        <f t="shared" si="1"/>
        <v>0.88965063908070108</v>
      </c>
      <c r="AA45" s="214" t="s">
        <v>192</v>
      </c>
      <c r="AR45" s="6"/>
      <c r="AS45" s="6"/>
      <c r="AT45" s="6"/>
      <c r="AU45" s="6"/>
      <c r="AV45" s="6"/>
      <c r="AW45" s="6"/>
      <c r="AX45" s="6"/>
      <c r="AY45" s="6"/>
      <c r="AZ45" s="6"/>
    </row>
    <row r="46" spans="1:52" ht="30" customHeight="1" x14ac:dyDescent="0.25">
      <c r="A46" s="6"/>
      <c r="B46" s="46" t="s">
        <v>273</v>
      </c>
      <c r="C46" s="17" t="s">
        <v>282</v>
      </c>
      <c r="D46" s="16" t="s">
        <v>283</v>
      </c>
      <c r="E46" s="15" t="s">
        <v>288</v>
      </c>
      <c r="F46" s="18" t="s">
        <v>239</v>
      </c>
      <c r="G46" s="18">
        <v>200</v>
      </c>
      <c r="H46" s="18">
        <v>7950</v>
      </c>
      <c r="I46" s="18">
        <v>140</v>
      </c>
      <c r="J46" s="36" t="s">
        <v>289</v>
      </c>
      <c r="K46" s="38"/>
      <c r="L46" s="10"/>
      <c r="M46" s="10"/>
      <c r="N46" s="320" t="s">
        <v>244</v>
      </c>
      <c r="O46" s="321" t="s">
        <v>140</v>
      </c>
      <c r="P46" s="321" t="s">
        <v>128</v>
      </c>
      <c r="Q46" s="321" t="s">
        <v>136</v>
      </c>
      <c r="R46" s="321" t="s">
        <v>135</v>
      </c>
      <c r="S46" s="321" t="s">
        <v>137</v>
      </c>
      <c r="T46" s="322">
        <v>42683</v>
      </c>
      <c r="U46" s="321">
        <v>1</v>
      </c>
      <c r="V46" s="321">
        <v>0.04</v>
      </c>
      <c r="W46" s="321">
        <v>3.3000000000000002E-2</v>
      </c>
      <c r="X46" s="321">
        <v>7950</v>
      </c>
      <c r="Y46" s="321">
        <v>140</v>
      </c>
      <c r="Z46" s="321">
        <v>0.88229999999999997</v>
      </c>
      <c r="AA46" s="323" t="s">
        <v>195</v>
      </c>
      <c r="AR46" s="6"/>
      <c r="AS46" s="6"/>
      <c r="AT46" s="6"/>
      <c r="AU46" s="6"/>
      <c r="AV46" s="6"/>
      <c r="AW46" s="6"/>
      <c r="AX46" s="6"/>
      <c r="AY46" s="6"/>
      <c r="AZ46" s="6"/>
    </row>
    <row r="47" spans="1:52" ht="30" customHeight="1" x14ac:dyDescent="0.25">
      <c r="A47" s="6"/>
      <c r="B47" s="47" t="s">
        <v>274</v>
      </c>
      <c r="C47" s="17" t="s">
        <v>282</v>
      </c>
      <c r="D47" s="16" t="s">
        <v>283</v>
      </c>
      <c r="E47" s="15" t="s">
        <v>288</v>
      </c>
      <c r="F47" s="18" t="s">
        <v>239</v>
      </c>
      <c r="G47" s="18">
        <v>200</v>
      </c>
      <c r="H47" s="18">
        <v>7950</v>
      </c>
      <c r="I47" s="18">
        <v>140</v>
      </c>
      <c r="J47" s="36" t="s">
        <v>289</v>
      </c>
      <c r="K47" s="38"/>
      <c r="L47" s="10"/>
      <c r="M47" s="10"/>
      <c r="N47" s="189" t="s">
        <v>245</v>
      </c>
      <c r="O47" s="1" t="s">
        <v>140</v>
      </c>
      <c r="P47" s="1" t="s">
        <v>128</v>
      </c>
      <c r="Q47" s="1" t="s">
        <v>136</v>
      </c>
      <c r="R47" s="1" t="s">
        <v>135</v>
      </c>
      <c r="S47" s="1" t="s">
        <v>137</v>
      </c>
      <c r="T47" s="215">
        <v>42683</v>
      </c>
      <c r="U47" s="1">
        <v>2</v>
      </c>
      <c r="V47" s="1">
        <v>0.04</v>
      </c>
      <c r="W47" s="1">
        <v>0.04</v>
      </c>
      <c r="X47" s="1">
        <v>7950</v>
      </c>
      <c r="Y47" s="1">
        <v>140</v>
      </c>
      <c r="Z47" s="217">
        <v>0.88200000000000001</v>
      </c>
      <c r="AA47" s="216" t="s">
        <v>195</v>
      </c>
      <c r="AR47" s="6"/>
      <c r="AS47" s="6"/>
      <c r="AT47" s="6"/>
      <c r="AU47" s="6"/>
      <c r="AV47" s="6"/>
      <c r="AW47" s="6"/>
      <c r="AX47" s="6"/>
      <c r="AY47" s="6"/>
      <c r="AZ47" s="6"/>
    </row>
    <row r="48" spans="1:52" ht="30" customHeight="1" x14ac:dyDescent="0.25">
      <c r="A48" s="6"/>
      <c r="B48" s="46" t="s">
        <v>275</v>
      </c>
      <c r="C48" s="17" t="s">
        <v>282</v>
      </c>
      <c r="D48" s="16" t="s">
        <v>283</v>
      </c>
      <c r="E48" s="15" t="s">
        <v>288</v>
      </c>
      <c r="F48" s="18" t="s">
        <v>295</v>
      </c>
      <c r="G48" s="18">
        <v>500</v>
      </c>
      <c r="H48" s="18">
        <v>7950</v>
      </c>
      <c r="I48" s="18">
        <v>140</v>
      </c>
      <c r="J48" s="36" t="s">
        <v>289</v>
      </c>
      <c r="K48" s="38"/>
      <c r="L48" s="10"/>
      <c r="M48" s="10"/>
      <c r="N48" s="189" t="s">
        <v>246</v>
      </c>
      <c r="O48" s="1" t="s">
        <v>140</v>
      </c>
      <c r="P48" s="1" t="s">
        <v>128</v>
      </c>
      <c r="Q48" s="1" t="s">
        <v>136</v>
      </c>
      <c r="R48" s="1" t="s">
        <v>138</v>
      </c>
      <c r="S48" s="1" t="s">
        <v>137</v>
      </c>
      <c r="T48" s="215">
        <v>42683</v>
      </c>
      <c r="U48" s="1">
        <v>2</v>
      </c>
      <c r="V48" s="1">
        <v>5.3999999999999999E-2</v>
      </c>
      <c r="W48" s="1">
        <v>0.04</v>
      </c>
      <c r="X48" s="1">
        <v>7950</v>
      </c>
      <c r="Y48" s="1">
        <v>140</v>
      </c>
      <c r="Z48" s="1">
        <v>0.88190000000000002</v>
      </c>
      <c r="AA48" s="216" t="s">
        <v>195</v>
      </c>
      <c r="AR48" s="6"/>
      <c r="AS48" s="6"/>
      <c r="AT48" s="6"/>
      <c r="AU48" s="6"/>
      <c r="AV48" s="6"/>
      <c r="AW48" s="6"/>
      <c r="AX48" s="6"/>
      <c r="AY48" s="6"/>
      <c r="AZ48" s="6"/>
    </row>
    <row r="49" spans="1:52" ht="30" customHeight="1" x14ac:dyDescent="0.25">
      <c r="A49" s="6"/>
      <c r="B49" s="48" t="s">
        <v>198</v>
      </c>
      <c r="C49" s="17" t="s">
        <v>282</v>
      </c>
      <c r="D49" s="16" t="s">
        <v>283</v>
      </c>
      <c r="E49" s="15" t="s">
        <v>288</v>
      </c>
      <c r="F49" s="18" t="s">
        <v>296</v>
      </c>
      <c r="G49" s="18">
        <v>1000</v>
      </c>
      <c r="H49" s="18">
        <v>7950</v>
      </c>
      <c r="I49" s="18">
        <v>140</v>
      </c>
      <c r="J49" s="36" t="s">
        <v>289</v>
      </c>
      <c r="K49" s="38"/>
      <c r="L49" s="10"/>
      <c r="M49" s="10"/>
      <c r="N49" s="189" t="s">
        <v>218</v>
      </c>
      <c r="O49" s="1" t="s">
        <v>140</v>
      </c>
      <c r="P49" s="1" t="s">
        <v>128</v>
      </c>
      <c r="Q49" s="1" t="s">
        <v>136</v>
      </c>
      <c r="R49" s="1" t="s">
        <v>135</v>
      </c>
      <c r="S49" s="1" t="s">
        <v>137</v>
      </c>
      <c r="T49" s="215">
        <v>42683</v>
      </c>
      <c r="U49" s="1">
        <v>5</v>
      </c>
      <c r="V49" s="1">
        <v>8.7999999999999995E-2</v>
      </c>
      <c r="W49" s="1">
        <v>5.2999999999999999E-2</v>
      </c>
      <c r="X49" s="1">
        <v>7840</v>
      </c>
      <c r="Y49" s="1">
        <v>140</v>
      </c>
      <c r="Z49" s="217">
        <v>0.88200000000000001</v>
      </c>
      <c r="AA49" s="216" t="s">
        <v>195</v>
      </c>
      <c r="AR49" s="6"/>
      <c r="AS49" s="6"/>
      <c r="AT49" s="6"/>
      <c r="AU49" s="6"/>
      <c r="AV49" s="6"/>
      <c r="AW49" s="6"/>
      <c r="AX49" s="6"/>
      <c r="AY49" s="6"/>
      <c r="AZ49" s="6"/>
    </row>
    <row r="50" spans="1:52" ht="30" customHeight="1" x14ac:dyDescent="0.25">
      <c r="A50" s="6"/>
      <c r="B50" s="49" t="s">
        <v>199</v>
      </c>
      <c r="C50" s="17" t="s">
        <v>282</v>
      </c>
      <c r="D50" s="16" t="s">
        <v>283</v>
      </c>
      <c r="E50" s="15" t="s">
        <v>288</v>
      </c>
      <c r="F50" s="18" t="s">
        <v>239</v>
      </c>
      <c r="G50" s="18">
        <v>2000</v>
      </c>
      <c r="H50" s="18">
        <v>7950</v>
      </c>
      <c r="I50" s="18">
        <v>140</v>
      </c>
      <c r="J50" s="36" t="s">
        <v>289</v>
      </c>
      <c r="K50" s="38"/>
      <c r="L50" s="10"/>
      <c r="M50" s="10"/>
      <c r="N50" s="189" t="s">
        <v>219</v>
      </c>
      <c r="O50" s="1" t="s">
        <v>140</v>
      </c>
      <c r="P50" s="1" t="s">
        <v>128</v>
      </c>
      <c r="Q50" s="1" t="s">
        <v>136</v>
      </c>
      <c r="R50" s="1" t="s">
        <v>135</v>
      </c>
      <c r="S50" s="1" t="s">
        <v>137</v>
      </c>
      <c r="T50" s="215">
        <v>42683</v>
      </c>
      <c r="U50" s="1">
        <v>10</v>
      </c>
      <c r="V50" s="1">
        <v>8.7999999999999995E-2</v>
      </c>
      <c r="W50" s="1">
        <v>6.7000000000000004E-2</v>
      </c>
      <c r="X50" s="1">
        <v>7840</v>
      </c>
      <c r="Y50" s="1">
        <v>140</v>
      </c>
      <c r="Z50" s="1">
        <v>0.8821</v>
      </c>
      <c r="AA50" s="216" t="s">
        <v>195</v>
      </c>
      <c r="AR50" s="6"/>
      <c r="AS50" s="6"/>
      <c r="AT50" s="6"/>
      <c r="AU50" s="6"/>
      <c r="AV50" s="6"/>
      <c r="AW50" s="6"/>
      <c r="AX50" s="6"/>
      <c r="AY50" s="6"/>
      <c r="AZ50" s="6"/>
    </row>
    <row r="51" spans="1:52" ht="30" customHeight="1" x14ac:dyDescent="0.25">
      <c r="A51" s="6"/>
      <c r="B51" s="50" t="s">
        <v>276</v>
      </c>
      <c r="C51" s="17" t="s">
        <v>282</v>
      </c>
      <c r="D51" s="16" t="s">
        <v>283</v>
      </c>
      <c r="E51" s="15" t="s">
        <v>288</v>
      </c>
      <c r="F51" s="18" t="s">
        <v>239</v>
      </c>
      <c r="G51" s="18">
        <v>2000</v>
      </c>
      <c r="H51" s="18">
        <v>7950</v>
      </c>
      <c r="I51" s="18">
        <v>140</v>
      </c>
      <c r="J51" s="36" t="s">
        <v>289</v>
      </c>
      <c r="K51" s="38"/>
      <c r="L51" s="10"/>
      <c r="M51" s="10"/>
      <c r="N51" s="189" t="s">
        <v>220</v>
      </c>
      <c r="O51" s="1" t="s">
        <v>140</v>
      </c>
      <c r="P51" s="1" t="s">
        <v>128</v>
      </c>
      <c r="Q51" s="1" t="s">
        <v>136</v>
      </c>
      <c r="R51" s="1" t="s">
        <v>135</v>
      </c>
      <c r="S51" s="1" t="s">
        <v>137</v>
      </c>
      <c r="T51" s="215">
        <v>42683</v>
      </c>
      <c r="U51" s="1">
        <v>20</v>
      </c>
      <c r="V51" s="1">
        <v>9.2999999999999999E-2</v>
      </c>
      <c r="W51" s="1">
        <v>8.3000000000000004E-2</v>
      </c>
      <c r="X51" s="1">
        <v>7840</v>
      </c>
      <c r="Y51" s="1">
        <v>140</v>
      </c>
      <c r="Z51" s="1">
        <v>0.88229999999999997</v>
      </c>
      <c r="AA51" s="216" t="s">
        <v>195</v>
      </c>
      <c r="AR51" s="6"/>
      <c r="AS51" s="6"/>
      <c r="AT51" s="6"/>
      <c r="AU51" s="6"/>
      <c r="AV51" s="6"/>
      <c r="AW51" s="6"/>
      <c r="AX51" s="6"/>
      <c r="AY51" s="6"/>
      <c r="AZ51" s="6"/>
    </row>
    <row r="52" spans="1:52" ht="30" customHeight="1" x14ac:dyDescent="0.25">
      <c r="A52" s="6"/>
      <c r="B52" s="51" t="s">
        <v>200</v>
      </c>
      <c r="C52" s="17" t="s">
        <v>282</v>
      </c>
      <c r="D52" s="16" t="s">
        <v>283</v>
      </c>
      <c r="E52" s="15" t="s">
        <v>288</v>
      </c>
      <c r="F52" s="18" t="s">
        <v>297</v>
      </c>
      <c r="G52" s="18">
        <v>5000</v>
      </c>
      <c r="H52" s="18">
        <v>7950</v>
      </c>
      <c r="I52" s="18">
        <v>140</v>
      </c>
      <c r="J52" s="36" t="s">
        <v>289</v>
      </c>
      <c r="K52" s="38"/>
      <c r="L52" s="10"/>
      <c r="M52" s="10"/>
      <c r="N52" s="189" t="s">
        <v>221</v>
      </c>
      <c r="O52" s="1" t="s">
        <v>140</v>
      </c>
      <c r="P52" s="1" t="s">
        <v>128</v>
      </c>
      <c r="Q52" s="1" t="s">
        <v>136</v>
      </c>
      <c r="R52" s="1" t="s">
        <v>138</v>
      </c>
      <c r="S52" s="1" t="s">
        <v>137</v>
      </c>
      <c r="T52" s="215">
        <v>42683</v>
      </c>
      <c r="U52" s="1">
        <v>20</v>
      </c>
      <c r="V52" s="1">
        <v>9.0999999999999998E-2</v>
      </c>
      <c r="W52" s="1">
        <v>8.3000000000000004E-2</v>
      </c>
      <c r="X52" s="1">
        <v>7840</v>
      </c>
      <c r="Y52" s="1">
        <v>140</v>
      </c>
      <c r="Z52" s="1">
        <v>0.88239999999999996</v>
      </c>
      <c r="AA52" s="216" t="s">
        <v>195</v>
      </c>
      <c r="AR52" s="6"/>
      <c r="AS52" s="6"/>
      <c r="AT52" s="6"/>
      <c r="AU52" s="6"/>
      <c r="AV52" s="6"/>
      <c r="AW52" s="6"/>
      <c r="AX52" s="6"/>
      <c r="AY52" s="6"/>
      <c r="AZ52" s="6"/>
    </row>
    <row r="53" spans="1:52" ht="30" customHeight="1" x14ac:dyDescent="0.25">
      <c r="A53" s="6"/>
      <c r="B53" s="52" t="s">
        <v>201</v>
      </c>
      <c r="C53" s="17" t="s">
        <v>282</v>
      </c>
      <c r="D53" s="16" t="s">
        <v>283</v>
      </c>
      <c r="E53" s="15" t="s">
        <v>288</v>
      </c>
      <c r="F53" s="18" t="s">
        <v>298</v>
      </c>
      <c r="G53" s="18">
        <v>10000</v>
      </c>
      <c r="H53" s="18">
        <v>7950</v>
      </c>
      <c r="I53" s="18">
        <v>140</v>
      </c>
      <c r="J53" s="36" t="s">
        <v>289</v>
      </c>
      <c r="K53" s="38"/>
      <c r="L53" s="10"/>
      <c r="M53" s="10"/>
      <c r="N53" s="189" t="s">
        <v>222</v>
      </c>
      <c r="O53" s="1" t="s">
        <v>140</v>
      </c>
      <c r="P53" s="1" t="s">
        <v>128</v>
      </c>
      <c r="Q53" s="1" t="s">
        <v>136</v>
      </c>
      <c r="R53" s="1" t="s">
        <v>135</v>
      </c>
      <c r="S53" s="1" t="s">
        <v>137</v>
      </c>
      <c r="T53" s="215">
        <v>42683</v>
      </c>
      <c r="U53" s="1">
        <v>50</v>
      </c>
      <c r="V53" s="1">
        <v>0.08</v>
      </c>
      <c r="W53" s="208">
        <v>0.1</v>
      </c>
      <c r="X53" s="1">
        <v>7840</v>
      </c>
      <c r="Y53" s="1">
        <v>140</v>
      </c>
      <c r="Z53" s="1">
        <v>0.88239999999999996</v>
      </c>
      <c r="AA53" s="216" t="s">
        <v>195</v>
      </c>
      <c r="AR53" s="6"/>
      <c r="AS53" s="6"/>
      <c r="AT53" s="6"/>
      <c r="AU53" s="6"/>
      <c r="AV53" s="6"/>
      <c r="AW53" s="6"/>
      <c r="AX53" s="6"/>
      <c r="AY53" s="6"/>
      <c r="AZ53" s="6"/>
    </row>
    <row r="54" spans="1:52" ht="30" customHeight="1" x14ac:dyDescent="0.25">
      <c r="A54" s="6"/>
      <c r="B54" s="53" t="s">
        <v>277</v>
      </c>
      <c r="C54" s="17" t="s">
        <v>282</v>
      </c>
      <c r="D54" s="16" t="s">
        <v>283</v>
      </c>
      <c r="E54" s="15" t="s">
        <v>284</v>
      </c>
      <c r="F54" s="15" t="s">
        <v>354</v>
      </c>
      <c r="G54" s="18">
        <v>5000</v>
      </c>
      <c r="H54" s="11">
        <v>7950</v>
      </c>
      <c r="I54" s="11">
        <v>140</v>
      </c>
      <c r="J54" s="36" t="s">
        <v>285</v>
      </c>
      <c r="K54" s="38"/>
      <c r="L54" s="10"/>
      <c r="M54" s="10"/>
      <c r="N54" s="189" t="s">
        <v>223</v>
      </c>
      <c r="O54" s="1" t="s">
        <v>140</v>
      </c>
      <c r="P54" s="1" t="s">
        <v>128</v>
      </c>
      <c r="Q54" s="1" t="s">
        <v>136</v>
      </c>
      <c r="R54" s="1" t="s">
        <v>135</v>
      </c>
      <c r="S54" s="1" t="s">
        <v>137</v>
      </c>
      <c r="T54" s="215">
        <v>42683</v>
      </c>
      <c r="U54" s="1">
        <v>100</v>
      </c>
      <c r="V54" s="1">
        <v>0.08</v>
      </c>
      <c r="W54" s="1">
        <v>0.17</v>
      </c>
      <c r="X54" s="1">
        <v>7840</v>
      </c>
      <c r="Y54" s="1">
        <v>140</v>
      </c>
      <c r="Z54" s="1">
        <v>0.88539999999999996</v>
      </c>
      <c r="AA54" s="216" t="s">
        <v>195</v>
      </c>
      <c r="AR54" s="6"/>
      <c r="AS54" s="6"/>
      <c r="AT54" s="6"/>
      <c r="AU54" s="6"/>
      <c r="AV54" s="6"/>
      <c r="AW54" s="6"/>
      <c r="AX54" s="6"/>
      <c r="AY54" s="6"/>
      <c r="AZ54" s="6"/>
    </row>
    <row r="55" spans="1:52" ht="30" customHeight="1" x14ac:dyDescent="0.25">
      <c r="A55" s="6"/>
      <c r="B55" s="54" t="s">
        <v>278</v>
      </c>
      <c r="C55" s="17" t="s">
        <v>282</v>
      </c>
      <c r="D55" s="16" t="s">
        <v>283</v>
      </c>
      <c r="E55" s="15" t="s">
        <v>284</v>
      </c>
      <c r="F55" s="15" t="s">
        <v>353</v>
      </c>
      <c r="G55" s="62">
        <v>10000</v>
      </c>
      <c r="H55" s="24">
        <v>7950</v>
      </c>
      <c r="I55" s="24">
        <v>140</v>
      </c>
      <c r="J55" s="42" t="s">
        <v>286</v>
      </c>
      <c r="K55" s="38"/>
      <c r="L55" s="10"/>
      <c r="M55" s="10"/>
      <c r="N55" s="189" t="s">
        <v>224</v>
      </c>
      <c r="O55" s="1" t="s">
        <v>140</v>
      </c>
      <c r="P55" s="1" t="s">
        <v>128</v>
      </c>
      <c r="Q55" s="1" t="s">
        <v>136</v>
      </c>
      <c r="R55" s="1" t="s">
        <v>135</v>
      </c>
      <c r="S55" s="1" t="s">
        <v>137</v>
      </c>
      <c r="T55" s="215">
        <v>42683</v>
      </c>
      <c r="U55" s="1">
        <v>200</v>
      </c>
      <c r="V55" s="1">
        <v>0.28999999999999998</v>
      </c>
      <c r="W55" s="1">
        <v>0.33</v>
      </c>
      <c r="X55" s="1">
        <v>7840</v>
      </c>
      <c r="Y55" s="1">
        <v>140</v>
      </c>
      <c r="Z55" s="1">
        <v>0.88519999999999999</v>
      </c>
      <c r="AA55" s="216" t="s">
        <v>195</v>
      </c>
      <c r="AR55" s="6"/>
      <c r="AS55" s="6"/>
      <c r="AT55" s="6"/>
      <c r="AU55" s="6"/>
      <c r="AV55" s="6"/>
      <c r="AW55" s="6"/>
      <c r="AX55" s="6"/>
      <c r="AY55" s="6"/>
      <c r="AZ55" s="6"/>
    </row>
    <row r="56" spans="1:52" ht="30" customHeight="1" x14ac:dyDescent="0.25">
      <c r="A56" s="10"/>
      <c r="B56" s="54" t="s">
        <v>279</v>
      </c>
      <c r="C56" s="17" t="s">
        <v>282</v>
      </c>
      <c r="D56" s="16" t="s">
        <v>283</v>
      </c>
      <c r="E56" s="15" t="s">
        <v>290</v>
      </c>
      <c r="F56" s="15" t="s">
        <v>355</v>
      </c>
      <c r="G56" s="63">
        <v>20000</v>
      </c>
      <c r="H56" s="1">
        <v>7950</v>
      </c>
      <c r="I56" s="1">
        <v>140</v>
      </c>
      <c r="J56" s="12" t="s">
        <v>287</v>
      </c>
      <c r="K56" s="40"/>
      <c r="L56" s="10"/>
      <c r="M56" s="10"/>
      <c r="N56" s="189" t="s">
        <v>225</v>
      </c>
      <c r="O56" s="1" t="s">
        <v>140</v>
      </c>
      <c r="P56" s="1" t="s">
        <v>128</v>
      </c>
      <c r="Q56" s="1" t="s">
        <v>136</v>
      </c>
      <c r="R56" s="1" t="s">
        <v>138</v>
      </c>
      <c r="S56" s="1" t="s">
        <v>137</v>
      </c>
      <c r="T56" s="215">
        <v>42683</v>
      </c>
      <c r="U56" s="1">
        <v>200</v>
      </c>
      <c r="V56" s="1">
        <v>0.33</v>
      </c>
      <c r="W56" s="1">
        <v>0.33</v>
      </c>
      <c r="X56" s="1">
        <v>7840</v>
      </c>
      <c r="Y56" s="1">
        <v>140</v>
      </c>
      <c r="Z56" s="217">
        <v>0.88500000000000001</v>
      </c>
      <c r="AA56" s="216" t="s">
        <v>195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9" t="s">
        <v>226</v>
      </c>
      <c r="O57" s="1" t="s">
        <v>140</v>
      </c>
      <c r="P57" s="1" t="s">
        <v>128</v>
      </c>
      <c r="Q57" s="1" t="s">
        <v>136</v>
      </c>
      <c r="R57" s="1" t="s">
        <v>135</v>
      </c>
      <c r="S57" s="1" t="s">
        <v>137</v>
      </c>
      <c r="T57" s="215">
        <v>42683</v>
      </c>
      <c r="U57" s="1">
        <v>500</v>
      </c>
      <c r="V57" s="1">
        <v>0.94</v>
      </c>
      <c r="W57" s="1">
        <v>0.83</v>
      </c>
      <c r="X57" s="1">
        <v>7840</v>
      </c>
      <c r="Y57" s="1">
        <v>140</v>
      </c>
      <c r="Z57" s="1">
        <v>0.88539999999999996</v>
      </c>
      <c r="AA57" s="216" t="s">
        <v>195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9" t="s">
        <v>227</v>
      </c>
      <c r="O58" s="1" t="s">
        <v>140</v>
      </c>
      <c r="P58" s="1" t="s">
        <v>128</v>
      </c>
      <c r="Q58" s="1" t="s">
        <v>136</v>
      </c>
      <c r="R58" s="1" t="s">
        <v>135</v>
      </c>
      <c r="S58" s="1" t="s">
        <v>137</v>
      </c>
      <c r="T58" s="215">
        <v>42683</v>
      </c>
      <c r="U58" s="1">
        <v>1000</v>
      </c>
      <c r="V58" s="192">
        <v>0</v>
      </c>
      <c r="W58" s="1">
        <v>1.7</v>
      </c>
      <c r="X58" s="1">
        <v>7840</v>
      </c>
      <c r="Y58" s="1">
        <v>140</v>
      </c>
      <c r="Z58" s="1">
        <v>0.88449999999999995</v>
      </c>
      <c r="AA58" s="216" t="s">
        <v>195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9" t="s">
        <v>228</v>
      </c>
      <c r="O59" s="1" t="s">
        <v>140</v>
      </c>
      <c r="P59" s="1" t="s">
        <v>128</v>
      </c>
      <c r="Q59" s="1" t="s">
        <v>136</v>
      </c>
      <c r="R59" s="1" t="s">
        <v>135</v>
      </c>
      <c r="S59" s="1" t="s">
        <v>137</v>
      </c>
      <c r="T59" s="215">
        <v>42683</v>
      </c>
      <c r="U59" s="1">
        <v>2000</v>
      </c>
      <c r="V59" s="192">
        <v>3</v>
      </c>
      <c r="W59" s="1">
        <v>3.3</v>
      </c>
      <c r="X59" s="1">
        <v>7840</v>
      </c>
      <c r="Y59" s="1">
        <v>140</v>
      </c>
      <c r="Z59" s="1">
        <v>0.88429999999999997</v>
      </c>
      <c r="AA59" s="216" t="s">
        <v>195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9" t="s">
        <v>229</v>
      </c>
      <c r="O60" s="1" t="s">
        <v>140</v>
      </c>
      <c r="P60" s="1" t="s">
        <v>128</v>
      </c>
      <c r="Q60" s="1" t="s">
        <v>136</v>
      </c>
      <c r="R60" s="1" t="s">
        <v>138</v>
      </c>
      <c r="S60" s="1" t="s">
        <v>137</v>
      </c>
      <c r="T60" s="218">
        <v>42683</v>
      </c>
      <c r="U60" s="1">
        <v>2000</v>
      </c>
      <c r="V60" s="1">
        <v>3.9</v>
      </c>
      <c r="W60" s="1">
        <v>3.3</v>
      </c>
      <c r="X60" s="1">
        <v>7840</v>
      </c>
      <c r="Y60" s="1">
        <v>140</v>
      </c>
      <c r="Z60" s="1">
        <v>0.8841</v>
      </c>
      <c r="AA60" s="219" t="s">
        <v>195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9" t="s">
        <v>230</v>
      </c>
      <c r="O61" s="210" t="s">
        <v>140</v>
      </c>
      <c r="P61" s="210" t="s">
        <v>128</v>
      </c>
      <c r="Q61" s="210" t="s">
        <v>136</v>
      </c>
      <c r="R61" s="210" t="s">
        <v>135</v>
      </c>
      <c r="S61" s="213" t="s">
        <v>137</v>
      </c>
      <c r="T61" s="220">
        <v>42683</v>
      </c>
      <c r="U61" s="221">
        <v>5000</v>
      </c>
      <c r="V61" s="210">
        <v>7.7</v>
      </c>
      <c r="W61" s="210">
        <v>8.3000000000000007</v>
      </c>
      <c r="X61" s="210">
        <v>7840</v>
      </c>
      <c r="Y61" s="210">
        <v>140</v>
      </c>
      <c r="Z61" s="213">
        <v>0.88370000000000004</v>
      </c>
      <c r="AA61" s="214" t="s">
        <v>195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44"/>
      <c r="E63" s="244"/>
      <c r="F63" s="244"/>
      <c r="G63" s="244"/>
      <c r="H63" s="244"/>
      <c r="I63" s="244"/>
      <c r="J63" s="244"/>
      <c r="K63" s="244"/>
      <c r="L63" s="244"/>
      <c r="M63" s="244"/>
      <c r="N63" s="244"/>
      <c r="O63" s="244"/>
      <c r="P63" s="244"/>
      <c r="Q63" s="244"/>
      <c r="R63" s="244"/>
      <c r="S63" s="244"/>
      <c r="T63" s="244"/>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903" t="s">
        <v>256</v>
      </c>
      <c r="E64" s="904"/>
      <c r="F64" s="904"/>
      <c r="G64" s="904"/>
      <c r="H64" s="904"/>
      <c r="I64" s="904"/>
      <c r="J64" s="904"/>
      <c r="K64" s="904"/>
      <c r="L64" s="904"/>
      <c r="M64" s="904"/>
      <c r="N64" s="904"/>
      <c r="O64" s="904"/>
      <c r="P64" s="904"/>
      <c r="Q64" s="904"/>
      <c r="R64" s="904"/>
      <c r="S64" s="904"/>
      <c r="T64" s="905"/>
      <c r="V64" s="869" t="s">
        <v>255</v>
      </c>
      <c r="W64" s="870"/>
      <c r="X64" s="870"/>
      <c r="Y64" s="870"/>
      <c r="Z64" s="871"/>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906"/>
      <c r="E65" s="907"/>
      <c r="F65" s="907"/>
      <c r="G65" s="907"/>
      <c r="H65" s="907"/>
      <c r="I65" s="907"/>
      <c r="J65" s="907"/>
      <c r="K65" s="907"/>
      <c r="L65" s="907"/>
      <c r="M65" s="907"/>
      <c r="N65" s="907"/>
      <c r="O65" s="907"/>
      <c r="P65" s="907"/>
      <c r="Q65" s="907"/>
      <c r="R65" s="907"/>
      <c r="S65" s="907"/>
      <c r="T65" s="908"/>
      <c r="V65" s="872"/>
      <c r="W65" s="873"/>
      <c r="X65" s="873"/>
      <c r="Y65" s="873"/>
      <c r="Z65" s="874"/>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909" t="s">
        <v>306</v>
      </c>
      <c r="E66" s="910"/>
      <c r="F66" s="910"/>
      <c r="G66" s="910"/>
      <c r="H66" s="910"/>
      <c r="I66" s="910"/>
      <c r="J66" s="910"/>
      <c r="K66" s="910"/>
      <c r="L66" s="910"/>
      <c r="M66" s="910"/>
      <c r="N66" s="910"/>
      <c r="O66" s="910"/>
      <c r="P66" s="910"/>
      <c r="Q66" s="910"/>
      <c r="R66" s="910"/>
      <c r="S66" s="910"/>
      <c r="T66" s="911"/>
      <c r="V66" s="717" t="s">
        <v>4</v>
      </c>
      <c r="W66" s="719" t="s">
        <v>20</v>
      </c>
      <c r="X66" s="719" t="s">
        <v>35</v>
      </c>
      <c r="Y66" s="721" t="s">
        <v>177</v>
      </c>
      <c r="Z66" s="700" t="s">
        <v>231</v>
      </c>
      <c r="AM66" s="10"/>
      <c r="AN66" s="10"/>
      <c r="AO66" s="10"/>
      <c r="AP66" s="10"/>
      <c r="AQ66" s="10"/>
      <c r="AR66" s="10"/>
      <c r="AS66" s="10"/>
      <c r="AT66" s="10"/>
      <c r="AU66" s="10"/>
      <c r="AV66" s="6"/>
      <c r="AW66" s="6"/>
      <c r="AX66" s="6"/>
      <c r="AY66" s="6"/>
      <c r="AZ66" s="6"/>
    </row>
    <row r="67" spans="1:52" ht="30" customHeight="1" thickBot="1" x14ac:dyDescent="0.25">
      <c r="A67" s="287"/>
      <c r="B67" s="245"/>
      <c r="C67" s="246"/>
      <c r="D67" s="702" t="s">
        <v>20</v>
      </c>
      <c r="E67" s="704" t="s">
        <v>210</v>
      </c>
      <c r="F67" s="704" t="s">
        <v>211</v>
      </c>
      <c r="G67" s="704" t="s">
        <v>212</v>
      </c>
      <c r="H67" s="704" t="s">
        <v>213</v>
      </c>
      <c r="I67" s="704" t="s">
        <v>214</v>
      </c>
      <c r="J67" s="704" t="s">
        <v>215</v>
      </c>
      <c r="K67" s="704" t="s">
        <v>27</v>
      </c>
      <c r="L67" s="711" t="s">
        <v>216</v>
      </c>
      <c r="M67" s="270"/>
      <c r="N67" s="270"/>
      <c r="O67" s="713" t="s">
        <v>231</v>
      </c>
      <c r="P67" s="706" t="s">
        <v>214</v>
      </c>
      <c r="Q67" s="707"/>
      <c r="R67" s="708"/>
      <c r="S67" s="709" t="s">
        <v>27</v>
      </c>
      <c r="T67" s="711" t="s">
        <v>216</v>
      </c>
      <c r="V67" s="718"/>
      <c r="W67" s="720"/>
      <c r="X67" s="720"/>
      <c r="Y67" s="722"/>
      <c r="Z67" s="701"/>
      <c r="AM67" s="10"/>
      <c r="AN67" s="10"/>
      <c r="AO67" s="10"/>
      <c r="AP67" s="10"/>
      <c r="AQ67" s="10"/>
      <c r="AR67" s="10"/>
      <c r="AS67" s="10"/>
      <c r="AT67" s="10"/>
      <c r="AU67" s="10"/>
      <c r="AV67" s="6"/>
      <c r="AW67" s="6"/>
      <c r="AX67" s="6"/>
      <c r="AY67" s="6"/>
      <c r="AZ67" s="6"/>
    </row>
    <row r="68" spans="1:52" ht="39.950000000000003" customHeight="1" thickBot="1" x14ac:dyDescent="0.25">
      <c r="A68" s="287"/>
      <c r="B68" s="270"/>
      <c r="C68" s="246"/>
      <c r="D68" s="703"/>
      <c r="E68" s="705"/>
      <c r="F68" s="705"/>
      <c r="G68" s="705"/>
      <c r="H68" s="705"/>
      <c r="I68" s="705"/>
      <c r="J68" s="705"/>
      <c r="K68" s="705"/>
      <c r="L68" s="712"/>
      <c r="M68" s="270"/>
      <c r="N68" s="270"/>
      <c r="O68" s="713"/>
      <c r="P68" s="706"/>
      <c r="Q68" s="707"/>
      <c r="R68" s="708"/>
      <c r="S68" s="710"/>
      <c r="T68" s="712"/>
      <c r="V68" s="337"/>
      <c r="W68" s="338"/>
      <c r="X68" s="338"/>
      <c r="Y68" s="338"/>
      <c r="Z68" s="339"/>
      <c r="AM68" s="10"/>
      <c r="AN68" s="10"/>
      <c r="AO68" s="10"/>
      <c r="AP68" s="10"/>
      <c r="AQ68" s="10"/>
      <c r="AR68" s="10"/>
      <c r="AS68" s="10"/>
      <c r="AT68" s="10"/>
      <c r="AU68" s="10"/>
      <c r="AV68" s="6"/>
      <c r="AW68" s="6"/>
      <c r="AX68" s="6"/>
      <c r="AY68" s="6"/>
      <c r="AZ68" s="6"/>
    </row>
    <row r="69" spans="1:52" ht="39.950000000000003" customHeight="1" thickBot="1" x14ac:dyDescent="0.25">
      <c r="A69" s="287"/>
      <c r="B69" s="245"/>
      <c r="C69" s="246"/>
      <c r="D69" s="248"/>
      <c r="E69" s="248"/>
      <c r="F69" s="248"/>
      <c r="G69" s="248"/>
      <c r="H69" s="248"/>
      <c r="I69" s="249"/>
      <c r="J69" s="249"/>
      <c r="K69" s="249"/>
      <c r="L69" s="249"/>
      <c r="M69" s="270"/>
      <c r="N69" s="270"/>
      <c r="O69" s="250"/>
      <c r="P69" s="250"/>
      <c r="Q69" s="250"/>
      <c r="R69" s="250"/>
      <c r="S69" s="251"/>
      <c r="T69" s="252"/>
      <c r="V69" s="228">
        <v>1</v>
      </c>
      <c r="W69" s="229" t="s">
        <v>103</v>
      </c>
      <c r="X69" s="230">
        <v>31301284</v>
      </c>
      <c r="Y69" s="230">
        <v>1E-3</v>
      </c>
      <c r="Z69" s="12" t="s">
        <v>185</v>
      </c>
      <c r="AM69" s="10"/>
      <c r="AN69" s="10"/>
      <c r="AO69" s="10"/>
      <c r="AP69" s="10"/>
      <c r="AQ69" s="10"/>
      <c r="AR69" s="10"/>
      <c r="AS69" s="10"/>
      <c r="AT69" s="10"/>
      <c r="AU69" s="10"/>
      <c r="AV69" s="6"/>
      <c r="AW69" s="6"/>
      <c r="AX69" s="6"/>
      <c r="AY69" s="6"/>
      <c r="AZ69" s="6"/>
    </row>
    <row r="70" spans="1:52" ht="39.950000000000003" customHeight="1" x14ac:dyDescent="0.2">
      <c r="A70" s="603" t="s">
        <v>307</v>
      </c>
      <c r="B70" s="604"/>
      <c r="C70" s="628" t="s">
        <v>261</v>
      </c>
      <c r="D70" s="695" t="s">
        <v>217</v>
      </c>
      <c r="E70" s="623" t="s">
        <v>308</v>
      </c>
      <c r="F70" s="253">
        <v>18.2</v>
      </c>
      <c r="G70" s="253">
        <v>0.1</v>
      </c>
      <c r="H70" s="254">
        <v>0</v>
      </c>
      <c r="I70" s="865">
        <v>0.2</v>
      </c>
      <c r="J70" s="865">
        <v>1.96</v>
      </c>
      <c r="K70" s="867">
        <v>42580</v>
      </c>
      <c r="L70" s="893" t="s">
        <v>309</v>
      </c>
      <c r="M70" s="270"/>
      <c r="N70" s="270"/>
      <c r="O70" s="343"/>
      <c r="P70" s="340" t="s">
        <v>259</v>
      </c>
      <c r="Q70" s="274" t="s">
        <v>310</v>
      </c>
      <c r="R70" s="274" t="s">
        <v>260</v>
      </c>
      <c r="S70" s="686" t="s">
        <v>311</v>
      </c>
      <c r="T70" s="687" t="s">
        <v>312</v>
      </c>
      <c r="V70" s="228">
        <v>2</v>
      </c>
      <c r="W70" s="229" t="s">
        <v>129</v>
      </c>
      <c r="X70" s="230" t="s">
        <v>106</v>
      </c>
      <c r="Y70" s="230">
        <v>1.0000000000000001E-5</v>
      </c>
      <c r="Z70" s="12" t="s">
        <v>186</v>
      </c>
      <c r="AM70" s="10"/>
      <c r="AN70" s="10"/>
      <c r="AO70" s="10"/>
      <c r="AP70" s="10"/>
      <c r="AQ70" s="10"/>
      <c r="AR70" s="10"/>
      <c r="AS70" s="10"/>
      <c r="AT70" s="10"/>
      <c r="AU70" s="10"/>
      <c r="AV70" s="6"/>
      <c r="AW70" s="6"/>
      <c r="AX70" s="6"/>
      <c r="AY70" s="6"/>
      <c r="AZ70" s="6"/>
    </row>
    <row r="71" spans="1:52" ht="39.950000000000003" customHeight="1" x14ac:dyDescent="0.2">
      <c r="A71" s="605"/>
      <c r="B71" s="606"/>
      <c r="C71" s="629"/>
      <c r="D71" s="696"/>
      <c r="E71" s="616"/>
      <c r="F71" s="255">
        <v>20.100000000000001</v>
      </c>
      <c r="G71" s="259">
        <v>0.1</v>
      </c>
      <c r="H71" s="256">
        <v>0</v>
      </c>
      <c r="I71" s="675"/>
      <c r="J71" s="675"/>
      <c r="K71" s="678"/>
      <c r="L71" s="894"/>
      <c r="M71" s="270"/>
      <c r="N71" s="270"/>
      <c r="O71" s="592" t="s">
        <v>313</v>
      </c>
      <c r="P71" s="341">
        <f>I70</f>
        <v>0.2</v>
      </c>
      <c r="Q71" s="257">
        <f>I73</f>
        <v>1.7</v>
      </c>
      <c r="R71" s="257">
        <f>I76</f>
        <v>0.06</v>
      </c>
      <c r="S71" s="587"/>
      <c r="T71" s="590"/>
      <c r="V71" s="228">
        <v>3</v>
      </c>
      <c r="W71" s="229" t="s">
        <v>103</v>
      </c>
      <c r="X71" s="230">
        <v>31301283</v>
      </c>
      <c r="Y71" s="232">
        <v>1E-3</v>
      </c>
      <c r="Z71" s="12" t="s">
        <v>187</v>
      </c>
      <c r="AM71" s="10"/>
      <c r="AN71" s="10"/>
      <c r="AO71" s="10"/>
      <c r="AP71" s="10"/>
      <c r="AQ71" s="10"/>
      <c r="AR71" s="10"/>
      <c r="AS71" s="10"/>
      <c r="AT71" s="10"/>
      <c r="AU71" s="10"/>
      <c r="AV71" s="6"/>
      <c r="AW71" s="6"/>
      <c r="AX71" s="6"/>
      <c r="AY71" s="6"/>
      <c r="AZ71" s="6"/>
    </row>
    <row r="72" spans="1:52" ht="39.950000000000003" customHeight="1" thickBot="1" x14ac:dyDescent="0.25">
      <c r="A72" s="607"/>
      <c r="B72" s="608"/>
      <c r="C72" s="629"/>
      <c r="D72" s="696"/>
      <c r="E72" s="616"/>
      <c r="F72" s="258">
        <v>22</v>
      </c>
      <c r="G72" s="259">
        <v>0.1</v>
      </c>
      <c r="H72" s="256">
        <v>0</v>
      </c>
      <c r="I72" s="866"/>
      <c r="J72" s="866"/>
      <c r="K72" s="868"/>
      <c r="L72" s="895"/>
      <c r="M72" s="270"/>
      <c r="N72" s="270"/>
      <c r="O72" s="593"/>
      <c r="P72" s="342"/>
      <c r="Q72" s="260"/>
      <c r="R72" s="260"/>
      <c r="S72" s="588"/>
      <c r="T72" s="591"/>
      <c r="V72" s="228">
        <v>4</v>
      </c>
      <c r="W72" s="229" t="s">
        <v>103</v>
      </c>
      <c r="X72" s="230">
        <v>34508523</v>
      </c>
      <c r="Y72" s="230">
        <v>0.01</v>
      </c>
      <c r="Z72" s="12" t="s">
        <v>232</v>
      </c>
      <c r="AM72" s="10"/>
      <c r="AN72" s="10"/>
      <c r="AO72" s="10"/>
      <c r="AP72" s="10"/>
      <c r="AQ72" s="10"/>
      <c r="AR72" s="10"/>
      <c r="AS72" s="10"/>
      <c r="AT72" s="10"/>
      <c r="AU72" s="10"/>
      <c r="AV72" s="6"/>
      <c r="AW72" s="6"/>
      <c r="AX72" s="6"/>
      <c r="AY72" s="6"/>
      <c r="AZ72" s="6"/>
    </row>
    <row r="73" spans="1:52" ht="39.950000000000003" customHeight="1" x14ac:dyDescent="0.2">
      <c r="A73" s="594" t="s">
        <v>314</v>
      </c>
      <c r="B73" s="595"/>
      <c r="C73" s="629"/>
      <c r="D73" s="696"/>
      <c r="E73" s="616"/>
      <c r="F73" s="261">
        <v>41.8</v>
      </c>
      <c r="G73" s="259">
        <v>0.1</v>
      </c>
      <c r="H73" s="261">
        <v>-1.8</v>
      </c>
      <c r="I73" s="674">
        <v>1.7</v>
      </c>
      <c r="J73" s="674">
        <v>1.96</v>
      </c>
      <c r="K73" s="677">
        <v>42586</v>
      </c>
      <c r="L73" s="896" t="s">
        <v>315</v>
      </c>
      <c r="M73" s="270"/>
      <c r="N73" s="270"/>
      <c r="O73" s="270"/>
      <c r="P73" s="270"/>
      <c r="Q73" s="270"/>
      <c r="R73" s="270"/>
      <c r="S73" s="270"/>
      <c r="T73" s="310"/>
      <c r="V73" s="228">
        <v>5</v>
      </c>
      <c r="W73" s="229" t="s">
        <v>103</v>
      </c>
      <c r="X73" s="230">
        <v>29605076</v>
      </c>
      <c r="Y73" s="233">
        <v>0.1</v>
      </c>
      <c r="Z73" s="12" t="s">
        <v>188</v>
      </c>
      <c r="AM73" s="10"/>
      <c r="AN73" s="10"/>
      <c r="AO73" s="10"/>
      <c r="AP73" s="10"/>
      <c r="AQ73" s="10"/>
      <c r="AR73" s="10"/>
      <c r="AS73" s="10"/>
      <c r="AT73" s="10"/>
      <c r="AU73" s="10"/>
      <c r="AV73" s="6"/>
      <c r="AW73" s="6"/>
      <c r="AX73" s="6"/>
      <c r="AY73" s="6"/>
      <c r="AZ73" s="6"/>
    </row>
    <row r="74" spans="1:52" ht="39.950000000000003" customHeight="1" thickBot="1" x14ac:dyDescent="0.25">
      <c r="A74" s="596"/>
      <c r="B74" s="597"/>
      <c r="C74" s="629"/>
      <c r="D74" s="696"/>
      <c r="E74" s="616"/>
      <c r="F74" s="261">
        <v>50.4</v>
      </c>
      <c r="G74" s="259">
        <v>0.1</v>
      </c>
      <c r="H74" s="261">
        <v>-0.4</v>
      </c>
      <c r="I74" s="675"/>
      <c r="J74" s="675"/>
      <c r="K74" s="678"/>
      <c r="L74" s="894"/>
      <c r="M74" s="270"/>
      <c r="N74" s="270"/>
      <c r="O74" s="270"/>
      <c r="P74" s="270"/>
      <c r="Q74" s="270"/>
      <c r="R74" s="270"/>
      <c r="S74" s="270"/>
      <c r="T74" s="310"/>
      <c r="V74" s="234">
        <v>6</v>
      </c>
      <c r="W74" s="235" t="s">
        <v>103</v>
      </c>
      <c r="X74" s="236">
        <v>29605077</v>
      </c>
      <c r="Y74" s="236">
        <v>0.1</v>
      </c>
      <c r="Z74" s="214" t="s">
        <v>189</v>
      </c>
      <c r="AM74" s="10"/>
      <c r="AN74" s="10"/>
      <c r="AO74" s="10"/>
      <c r="AP74" s="10"/>
      <c r="AQ74" s="10"/>
      <c r="AR74" s="10"/>
      <c r="AS74" s="10"/>
      <c r="AT74" s="10"/>
      <c r="AU74" s="10"/>
      <c r="AV74" s="6"/>
      <c r="AW74" s="6"/>
      <c r="AX74" s="6"/>
      <c r="AY74" s="6"/>
      <c r="AZ74" s="6"/>
    </row>
    <row r="75" spans="1:52" ht="30" customHeight="1" thickBot="1" x14ac:dyDescent="0.25">
      <c r="A75" s="598"/>
      <c r="B75" s="599"/>
      <c r="C75" s="629"/>
      <c r="D75" s="696"/>
      <c r="E75" s="616"/>
      <c r="F75" s="261">
        <v>59.3</v>
      </c>
      <c r="G75" s="259">
        <v>0.1</v>
      </c>
      <c r="H75" s="261">
        <v>0.8</v>
      </c>
      <c r="I75" s="866"/>
      <c r="J75" s="866"/>
      <c r="K75" s="868"/>
      <c r="L75" s="895"/>
      <c r="M75" s="270"/>
      <c r="N75" s="270"/>
      <c r="O75" s="270"/>
      <c r="P75" s="270"/>
      <c r="Q75" s="270"/>
      <c r="R75" s="270"/>
      <c r="S75" s="270"/>
      <c r="T75" s="311"/>
      <c r="AM75" s="10"/>
      <c r="AN75" s="10"/>
      <c r="AO75" s="10"/>
      <c r="AP75" s="10"/>
      <c r="AQ75" s="10"/>
      <c r="AR75" s="10"/>
      <c r="AS75" s="10"/>
      <c r="AT75" s="10"/>
      <c r="AU75" s="10"/>
      <c r="AV75" s="6"/>
      <c r="AW75" s="6"/>
      <c r="AX75" s="6"/>
      <c r="AY75" s="6"/>
      <c r="AZ75" s="6"/>
    </row>
    <row r="76" spans="1:52" ht="30" customHeight="1" thickBot="1" x14ac:dyDescent="0.25">
      <c r="A76" s="594" t="s">
        <v>316</v>
      </c>
      <c r="B76" s="595"/>
      <c r="C76" s="629"/>
      <c r="D76" s="696"/>
      <c r="E76" s="616"/>
      <c r="F76" s="261">
        <v>397.9</v>
      </c>
      <c r="G76" s="255">
        <v>0.1</v>
      </c>
      <c r="H76" s="261">
        <v>-1.3</v>
      </c>
      <c r="I76" s="674">
        <v>0.06</v>
      </c>
      <c r="J76" s="674">
        <v>2</v>
      </c>
      <c r="K76" s="677">
        <v>42625</v>
      </c>
      <c r="L76" s="680" t="s">
        <v>317</v>
      </c>
      <c r="M76" s="270"/>
      <c r="N76" s="270"/>
      <c r="O76" s="270"/>
      <c r="P76" s="270"/>
      <c r="Q76" s="270"/>
      <c r="R76" s="270"/>
      <c r="S76" s="270"/>
      <c r="T76" s="311"/>
      <c r="AM76" s="10"/>
      <c r="AN76" s="10"/>
      <c r="AY76" s="6"/>
      <c r="AZ76" s="6"/>
    </row>
    <row r="77" spans="1:52" ht="30" customHeight="1" x14ac:dyDescent="0.2">
      <c r="A77" s="596"/>
      <c r="B77" s="597"/>
      <c r="C77" s="629"/>
      <c r="D77" s="696"/>
      <c r="E77" s="616"/>
      <c r="F77" s="255">
        <v>753.1</v>
      </c>
      <c r="G77" s="255">
        <v>0.1</v>
      </c>
      <c r="H77" s="255">
        <v>-0.74</v>
      </c>
      <c r="I77" s="675"/>
      <c r="J77" s="675"/>
      <c r="K77" s="678"/>
      <c r="L77" s="681"/>
      <c r="M77" s="270"/>
      <c r="N77" s="270"/>
      <c r="O77" s="270"/>
      <c r="P77" s="270"/>
      <c r="Q77" s="270"/>
      <c r="R77" s="270"/>
      <c r="S77" s="270"/>
      <c r="T77" s="311"/>
      <c r="V77" s="887" t="s">
        <v>203</v>
      </c>
      <c r="W77" s="888"/>
      <c r="X77" s="888"/>
      <c r="Y77" s="888"/>
      <c r="Z77" s="889"/>
      <c r="AM77" s="10"/>
      <c r="AN77" s="10"/>
      <c r="AY77" s="6"/>
      <c r="AZ77" s="6"/>
    </row>
    <row r="78" spans="1:52" ht="30" customHeight="1" thickBot="1" x14ac:dyDescent="0.25">
      <c r="A78" s="598"/>
      <c r="B78" s="599"/>
      <c r="C78" s="630"/>
      <c r="D78" s="697"/>
      <c r="E78" s="617"/>
      <c r="F78" s="262">
        <v>899</v>
      </c>
      <c r="G78" s="263">
        <v>0.1</v>
      </c>
      <c r="H78" s="263">
        <v>-0.09</v>
      </c>
      <c r="I78" s="676"/>
      <c r="J78" s="676"/>
      <c r="K78" s="679"/>
      <c r="L78" s="682"/>
      <c r="M78" s="270"/>
      <c r="N78" s="270"/>
      <c r="O78" s="270"/>
      <c r="P78" s="270"/>
      <c r="Q78" s="270"/>
      <c r="R78" s="270"/>
      <c r="S78" s="270"/>
      <c r="T78" s="311"/>
      <c r="V78" s="890"/>
      <c r="W78" s="891"/>
      <c r="X78" s="891"/>
      <c r="Y78" s="891"/>
      <c r="Z78" s="892"/>
      <c r="AM78" s="10"/>
      <c r="AN78" s="10"/>
      <c r="AY78" s="6"/>
      <c r="AZ78" s="6"/>
    </row>
    <row r="79" spans="1:52" ht="30" customHeight="1" thickBot="1" x14ac:dyDescent="0.25">
      <c r="A79" s="312"/>
      <c r="B79" s="264"/>
      <c r="C79" s="265"/>
      <c r="D79" s="266"/>
      <c r="E79" s="267"/>
      <c r="F79" s="268"/>
      <c r="G79" s="265"/>
      <c r="H79" s="265"/>
      <c r="I79" s="265"/>
      <c r="J79" s="265"/>
      <c r="K79" s="269"/>
      <c r="L79" s="265"/>
      <c r="M79" s="270"/>
      <c r="N79" s="270"/>
      <c r="O79" s="270"/>
      <c r="P79" s="270"/>
      <c r="Q79" s="270"/>
      <c r="R79" s="270"/>
      <c r="S79" s="270"/>
      <c r="T79" s="311"/>
      <c r="V79" s="656" t="s">
        <v>4</v>
      </c>
      <c r="W79" s="658" t="s">
        <v>205</v>
      </c>
      <c r="X79" s="659"/>
      <c r="Y79" s="659"/>
      <c r="Z79" s="660"/>
      <c r="AM79" s="10"/>
      <c r="AN79" s="10"/>
      <c r="AY79" s="6"/>
      <c r="AZ79" s="6"/>
    </row>
    <row r="80" spans="1:52" ht="46.5" customHeight="1" thickBot="1" x14ac:dyDescent="0.25">
      <c r="A80" s="287"/>
      <c r="B80" s="270"/>
      <c r="C80" s="270"/>
      <c r="D80" s="270"/>
      <c r="E80" s="270"/>
      <c r="F80" s="270"/>
      <c r="G80" s="270"/>
      <c r="H80" s="270"/>
      <c r="I80" s="270"/>
      <c r="J80" s="270"/>
      <c r="K80" s="270"/>
      <c r="L80" s="270"/>
      <c r="M80" s="270"/>
      <c r="N80" s="270"/>
      <c r="O80" s="270"/>
      <c r="P80" s="270"/>
      <c r="Q80" s="270"/>
      <c r="R80" s="270"/>
      <c r="S80" s="270"/>
      <c r="T80" s="311"/>
      <c r="V80" s="657"/>
      <c r="W80" s="661"/>
      <c r="X80" s="662"/>
      <c r="Y80" s="662"/>
      <c r="Z80" s="663"/>
      <c r="AM80" s="10"/>
      <c r="AN80" s="10"/>
      <c r="AY80" s="6"/>
      <c r="AZ80" s="6"/>
    </row>
    <row r="81" spans="1:52" ht="30" customHeight="1" x14ac:dyDescent="0.2">
      <c r="A81" s="664" t="s">
        <v>307</v>
      </c>
      <c r="B81" s="665"/>
      <c r="C81" s="628" t="s">
        <v>318</v>
      </c>
      <c r="D81" s="670" t="s">
        <v>217</v>
      </c>
      <c r="E81" s="623">
        <v>19506160802033</v>
      </c>
      <c r="F81" s="254">
        <v>20</v>
      </c>
      <c r="G81" s="253">
        <v>0.1</v>
      </c>
      <c r="H81" s="253">
        <v>-0.1</v>
      </c>
      <c r="I81" s="901">
        <v>1.5</v>
      </c>
      <c r="J81" s="901">
        <v>2</v>
      </c>
      <c r="K81" s="897">
        <v>42675</v>
      </c>
      <c r="L81" s="902" t="s">
        <v>319</v>
      </c>
      <c r="M81" s="270"/>
      <c r="N81" s="270"/>
      <c r="O81" s="343"/>
      <c r="P81" s="344" t="s">
        <v>259</v>
      </c>
      <c r="Q81" s="271" t="s">
        <v>310</v>
      </c>
      <c r="R81" s="271" t="s">
        <v>260</v>
      </c>
      <c r="S81" s="586" t="s">
        <v>320</v>
      </c>
      <c r="T81" s="589" t="s">
        <v>321</v>
      </c>
      <c r="V81" s="336"/>
      <c r="W81" s="27"/>
      <c r="X81" s="6"/>
      <c r="Y81" s="27"/>
      <c r="Z81" s="44"/>
      <c r="AM81" s="10"/>
      <c r="AN81" s="10"/>
      <c r="AY81" s="6"/>
      <c r="AZ81" s="6"/>
    </row>
    <row r="82" spans="1:52" ht="30" customHeight="1" x14ac:dyDescent="0.2">
      <c r="A82" s="666"/>
      <c r="B82" s="667"/>
      <c r="C82" s="629"/>
      <c r="D82" s="616"/>
      <c r="E82" s="616"/>
      <c r="F82" s="255">
        <v>28.1</v>
      </c>
      <c r="G82" s="255">
        <v>0.1</v>
      </c>
      <c r="H82" s="255">
        <v>0.1</v>
      </c>
      <c r="I82" s="616"/>
      <c r="J82" s="616"/>
      <c r="K82" s="616"/>
      <c r="L82" s="640"/>
      <c r="M82" s="270"/>
      <c r="N82" s="270"/>
      <c r="O82" s="592" t="s">
        <v>322</v>
      </c>
      <c r="P82" s="341">
        <f>I81</f>
        <v>1.5</v>
      </c>
      <c r="Q82" s="272">
        <f>I84</f>
        <v>1.6</v>
      </c>
      <c r="R82" s="273">
        <f>I87</f>
        <v>0.21</v>
      </c>
      <c r="S82" s="587"/>
      <c r="T82" s="590"/>
      <c r="V82" s="238" t="s">
        <v>233</v>
      </c>
      <c r="W82" s="631" t="s">
        <v>206</v>
      </c>
      <c r="X82" s="655"/>
      <c r="Y82" s="631" t="s">
        <v>240</v>
      </c>
      <c r="Z82" s="632"/>
      <c r="AM82" s="10"/>
      <c r="AN82" s="10"/>
      <c r="AY82" s="6"/>
      <c r="AZ82" s="6"/>
    </row>
    <row r="83" spans="1:52" ht="30" customHeight="1" thickBot="1" x14ac:dyDescent="0.25">
      <c r="A83" s="668"/>
      <c r="B83" s="669"/>
      <c r="C83" s="629"/>
      <c r="D83" s="616"/>
      <c r="E83" s="616"/>
      <c r="F83" s="255">
        <v>32.1</v>
      </c>
      <c r="G83" s="255">
        <v>0.1</v>
      </c>
      <c r="H83" s="255">
        <v>0.1</v>
      </c>
      <c r="I83" s="898"/>
      <c r="J83" s="898"/>
      <c r="K83" s="898"/>
      <c r="L83" s="900"/>
      <c r="M83" s="270"/>
      <c r="N83" s="270"/>
      <c r="O83" s="593"/>
      <c r="P83" s="342"/>
      <c r="Q83" s="260"/>
      <c r="R83" s="260"/>
      <c r="S83" s="588"/>
      <c r="T83" s="591"/>
      <c r="V83" s="238" t="s">
        <v>234</v>
      </c>
      <c r="W83" s="631" t="s">
        <v>207</v>
      </c>
      <c r="X83" s="655"/>
      <c r="Y83" s="631" t="s">
        <v>241</v>
      </c>
      <c r="Z83" s="632"/>
      <c r="AM83" s="10"/>
      <c r="AN83" s="10"/>
      <c r="AY83" s="6"/>
      <c r="AZ83" s="6"/>
    </row>
    <row r="84" spans="1:52" ht="30" customHeight="1" x14ac:dyDescent="0.2">
      <c r="A84" s="594" t="s">
        <v>314</v>
      </c>
      <c r="B84" s="595"/>
      <c r="C84" s="629"/>
      <c r="D84" s="616"/>
      <c r="E84" s="616"/>
      <c r="F84" s="255">
        <v>50.1</v>
      </c>
      <c r="G84" s="275">
        <v>0.1</v>
      </c>
      <c r="H84" s="275">
        <v>0.9</v>
      </c>
      <c r="I84" s="899">
        <v>1.6</v>
      </c>
      <c r="J84" s="637">
        <v>2</v>
      </c>
      <c r="K84" s="638">
        <v>42676</v>
      </c>
      <c r="L84" s="639" t="s">
        <v>323</v>
      </c>
      <c r="M84" s="270"/>
      <c r="N84" s="270"/>
      <c r="O84" s="270"/>
      <c r="P84" s="270"/>
      <c r="Q84" s="270"/>
      <c r="R84" s="270"/>
      <c r="S84" s="313"/>
      <c r="T84" s="311"/>
      <c r="V84" s="238" t="s">
        <v>235</v>
      </c>
      <c r="W84" s="631" t="s">
        <v>208</v>
      </c>
      <c r="X84" s="655"/>
      <c r="Y84" s="631" t="s">
        <v>242</v>
      </c>
      <c r="Z84" s="632"/>
      <c r="AM84" s="10"/>
      <c r="AN84" s="10"/>
      <c r="AO84" s="10"/>
      <c r="AP84" s="10"/>
      <c r="AQ84" s="10"/>
      <c r="AR84" s="10"/>
      <c r="AS84" s="10"/>
      <c r="AT84" s="10"/>
      <c r="AU84" s="10"/>
      <c r="AV84" s="6"/>
      <c r="AW84" s="6"/>
      <c r="AX84" s="6"/>
      <c r="AY84" s="6"/>
      <c r="AZ84" s="6"/>
    </row>
    <row r="85" spans="1:52" ht="30" customHeight="1" thickBot="1" x14ac:dyDescent="0.25">
      <c r="A85" s="596"/>
      <c r="B85" s="597"/>
      <c r="C85" s="629"/>
      <c r="D85" s="616"/>
      <c r="E85" s="616"/>
      <c r="F85" s="255">
        <v>59.9</v>
      </c>
      <c r="G85" s="275">
        <v>0.1</v>
      </c>
      <c r="H85" s="275">
        <v>0.5</v>
      </c>
      <c r="I85" s="616"/>
      <c r="J85" s="616"/>
      <c r="K85" s="616"/>
      <c r="L85" s="640"/>
      <c r="M85" s="270"/>
      <c r="N85" s="270"/>
      <c r="O85" s="270"/>
      <c r="P85" s="270"/>
      <c r="Q85" s="270"/>
      <c r="R85" s="270"/>
      <c r="S85" s="313"/>
      <c r="T85" s="311"/>
      <c r="V85" s="239" t="s">
        <v>236</v>
      </c>
      <c r="W85" s="633" t="s">
        <v>209</v>
      </c>
      <c r="X85" s="634"/>
      <c r="Y85" s="633" t="s">
        <v>243</v>
      </c>
      <c r="Z85" s="635"/>
      <c r="AM85" s="10"/>
      <c r="AN85" s="10"/>
      <c r="AO85" s="10"/>
      <c r="AP85" s="10"/>
      <c r="AQ85" s="10"/>
      <c r="AR85" s="10"/>
      <c r="AS85" s="10"/>
      <c r="AT85" s="10"/>
      <c r="AU85" s="10"/>
      <c r="AV85" s="6"/>
      <c r="AW85" s="6"/>
      <c r="AX85" s="6"/>
      <c r="AY85" s="6"/>
      <c r="AZ85" s="6"/>
    </row>
    <row r="86" spans="1:52" ht="30" customHeight="1" thickBot="1" x14ac:dyDescent="0.25">
      <c r="A86" s="598"/>
      <c r="B86" s="599"/>
      <c r="C86" s="629"/>
      <c r="D86" s="616"/>
      <c r="E86" s="616"/>
      <c r="F86" s="255">
        <v>69.099999999999994</v>
      </c>
      <c r="G86" s="275">
        <v>0.1</v>
      </c>
      <c r="H86" s="275">
        <v>0.1</v>
      </c>
      <c r="I86" s="898"/>
      <c r="J86" s="898"/>
      <c r="K86" s="898"/>
      <c r="L86" s="900"/>
      <c r="M86" s="270"/>
      <c r="N86" s="270"/>
      <c r="O86" s="270"/>
      <c r="P86" s="270"/>
      <c r="Q86" s="270"/>
      <c r="R86" s="270"/>
      <c r="S86" s="313"/>
      <c r="T86" s="311"/>
      <c r="AM86" s="10"/>
      <c r="AN86" s="10"/>
      <c r="AO86" s="10"/>
      <c r="AP86" s="10"/>
      <c r="AQ86" s="10"/>
      <c r="AR86" s="10"/>
      <c r="AS86" s="10"/>
      <c r="AT86" s="10"/>
      <c r="AU86" s="10"/>
      <c r="AV86" s="6"/>
      <c r="AW86" s="6"/>
      <c r="AX86" s="6"/>
      <c r="AY86" s="6"/>
      <c r="AZ86" s="6"/>
    </row>
    <row r="87" spans="1:52" ht="30" customHeight="1" x14ac:dyDescent="0.2">
      <c r="A87" s="594" t="s">
        <v>316</v>
      </c>
      <c r="B87" s="595"/>
      <c r="C87" s="629"/>
      <c r="D87" s="616"/>
      <c r="E87" s="616"/>
      <c r="F87" s="276">
        <v>499</v>
      </c>
      <c r="G87" s="275">
        <v>0.1</v>
      </c>
      <c r="H87" s="275">
        <v>-1</v>
      </c>
      <c r="I87" s="636">
        <v>0.21</v>
      </c>
      <c r="J87" s="637">
        <v>1.6</v>
      </c>
      <c r="K87" s="638">
        <v>42671</v>
      </c>
      <c r="L87" s="639" t="s">
        <v>324</v>
      </c>
      <c r="M87" s="270"/>
      <c r="N87" s="270"/>
      <c r="O87" s="270"/>
      <c r="P87" s="270"/>
      <c r="Q87" s="270"/>
      <c r="R87" s="270"/>
      <c r="S87" s="313"/>
      <c r="T87" s="314"/>
      <c r="AB87" s="10"/>
      <c r="AM87" s="10"/>
      <c r="AN87" s="10"/>
      <c r="AO87" s="10"/>
      <c r="AP87" s="10"/>
      <c r="AQ87" s="10"/>
      <c r="AR87" s="10"/>
      <c r="AS87" s="10"/>
      <c r="AT87" s="10"/>
      <c r="AU87" s="10"/>
      <c r="AV87" s="6"/>
      <c r="AW87" s="6"/>
      <c r="AX87" s="6"/>
      <c r="AY87" s="6"/>
      <c r="AZ87" s="6"/>
    </row>
    <row r="88" spans="1:52" ht="30" customHeight="1" thickBot="1" x14ac:dyDescent="0.25">
      <c r="A88" s="596"/>
      <c r="B88" s="597"/>
      <c r="C88" s="629"/>
      <c r="D88" s="616"/>
      <c r="E88" s="616"/>
      <c r="F88" s="255">
        <v>799.8</v>
      </c>
      <c r="G88" s="275">
        <v>0.1</v>
      </c>
      <c r="H88" s="275">
        <v>-0.4</v>
      </c>
      <c r="I88" s="616"/>
      <c r="J88" s="616"/>
      <c r="K88" s="616"/>
      <c r="L88" s="640"/>
      <c r="M88" s="270"/>
      <c r="N88" s="270"/>
      <c r="O88" s="270"/>
      <c r="P88" s="270"/>
      <c r="Q88" s="270"/>
      <c r="R88" s="270"/>
      <c r="S88" s="313"/>
      <c r="T88" s="315"/>
      <c r="AB88" s="10"/>
      <c r="AM88" s="10"/>
      <c r="AN88" s="10"/>
      <c r="AO88" s="10"/>
      <c r="AP88" s="10"/>
      <c r="AQ88" s="10"/>
      <c r="AR88" s="10"/>
      <c r="AS88" s="10"/>
      <c r="AT88" s="10"/>
      <c r="AU88" s="10"/>
      <c r="AV88" s="6"/>
      <c r="AW88" s="6"/>
      <c r="AX88" s="6"/>
      <c r="AY88" s="6"/>
      <c r="AZ88" s="6"/>
    </row>
    <row r="89" spans="1:52" ht="30" customHeight="1" thickBot="1" x14ac:dyDescent="0.25">
      <c r="A89" s="598"/>
      <c r="B89" s="599"/>
      <c r="C89" s="630"/>
      <c r="D89" s="617"/>
      <c r="E89" s="617"/>
      <c r="F89" s="263">
        <v>1099.8</v>
      </c>
      <c r="G89" s="277">
        <v>0.1</v>
      </c>
      <c r="H89" s="277">
        <v>-0.4</v>
      </c>
      <c r="I89" s="617"/>
      <c r="J89" s="617"/>
      <c r="K89" s="617"/>
      <c r="L89" s="641"/>
      <c r="M89" s="270"/>
      <c r="N89" s="270"/>
      <c r="O89" s="270"/>
      <c r="P89" s="270"/>
      <c r="Q89" s="270"/>
      <c r="R89" s="270"/>
      <c r="S89" s="313"/>
      <c r="T89" s="315"/>
      <c r="V89" s="887" t="s">
        <v>248</v>
      </c>
      <c r="W89" s="888"/>
      <c r="X89" s="889"/>
      <c r="AB89" s="10"/>
      <c r="AM89" s="10"/>
      <c r="AN89" s="10"/>
      <c r="AO89" s="10"/>
      <c r="AP89" s="10"/>
      <c r="AQ89" s="10"/>
      <c r="AR89" s="10"/>
      <c r="AS89" s="10"/>
      <c r="AT89" s="10"/>
      <c r="AU89" s="10"/>
      <c r="AV89" s="6"/>
      <c r="AW89" s="6"/>
      <c r="AX89" s="6"/>
      <c r="AY89" s="6"/>
      <c r="AZ89" s="6"/>
    </row>
    <row r="90" spans="1:52" ht="30" customHeight="1" thickBot="1" x14ac:dyDescent="0.25">
      <c r="A90" s="278"/>
      <c r="B90" s="279"/>
      <c r="C90" s="280"/>
      <c r="D90" s="281"/>
      <c r="E90" s="282"/>
      <c r="F90" s="280"/>
      <c r="G90" s="280"/>
      <c r="H90" s="280"/>
      <c r="I90" s="280"/>
      <c r="J90" s="280"/>
      <c r="K90" s="283"/>
      <c r="L90" s="284"/>
      <c r="M90" s="270"/>
      <c r="N90" s="270"/>
      <c r="O90" s="270"/>
      <c r="P90" s="270"/>
      <c r="Q90" s="270"/>
      <c r="R90" s="270"/>
      <c r="S90" s="313"/>
      <c r="T90" s="315"/>
      <c r="V90" s="890"/>
      <c r="W90" s="891"/>
      <c r="X90" s="892"/>
      <c r="AB90" s="10"/>
      <c r="AM90" s="10"/>
      <c r="AN90" s="10"/>
      <c r="AO90" s="10"/>
      <c r="AP90" s="10"/>
      <c r="AQ90" s="10"/>
      <c r="AR90" s="10"/>
      <c r="AS90" s="10"/>
      <c r="AT90" s="10"/>
      <c r="AU90" s="10"/>
      <c r="AV90" s="6"/>
      <c r="AW90" s="6"/>
      <c r="AX90" s="6"/>
      <c r="AY90" s="6"/>
      <c r="AZ90" s="6"/>
    </row>
    <row r="91" spans="1:52" ht="30" customHeight="1" thickBot="1" x14ac:dyDescent="0.25">
      <c r="A91" s="285"/>
      <c r="B91" s="250"/>
      <c r="C91" s="249"/>
      <c r="D91" s="249"/>
      <c r="E91" s="249"/>
      <c r="F91" s="249"/>
      <c r="G91" s="249"/>
      <c r="H91" s="249"/>
      <c r="I91" s="249"/>
      <c r="J91" s="249"/>
      <c r="K91" s="249"/>
      <c r="L91" s="249"/>
      <c r="M91" s="270"/>
      <c r="N91" s="270"/>
      <c r="O91" s="270"/>
      <c r="P91" s="270"/>
      <c r="Q91" s="270"/>
      <c r="R91" s="270"/>
      <c r="S91" s="313"/>
      <c r="T91" s="315"/>
      <c r="V91" s="625" t="s">
        <v>351</v>
      </c>
      <c r="W91" s="626"/>
      <c r="X91" s="627"/>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603" t="s">
        <v>307</v>
      </c>
      <c r="B92" s="604"/>
      <c r="C92" s="628" t="s">
        <v>325</v>
      </c>
      <c r="D92" s="612" t="s">
        <v>217</v>
      </c>
      <c r="E92" s="623">
        <v>19406160802033</v>
      </c>
      <c r="F92" s="254">
        <v>16</v>
      </c>
      <c r="G92" s="253">
        <v>0.1</v>
      </c>
      <c r="H92" s="253">
        <v>-0.1</v>
      </c>
      <c r="I92" s="862">
        <v>1.5</v>
      </c>
      <c r="J92" s="862">
        <v>2</v>
      </c>
      <c r="K92" s="863">
        <v>42674</v>
      </c>
      <c r="L92" s="864" t="s">
        <v>326</v>
      </c>
      <c r="M92" s="270"/>
      <c r="N92" s="270"/>
      <c r="O92" s="343"/>
      <c r="P92" s="344" t="s">
        <v>259</v>
      </c>
      <c r="Q92" s="271" t="s">
        <v>310</v>
      </c>
      <c r="R92" s="271" t="s">
        <v>260</v>
      </c>
      <c r="S92" s="586" t="s">
        <v>327</v>
      </c>
      <c r="T92" s="589" t="s">
        <v>328</v>
      </c>
      <c r="V92" s="222"/>
      <c r="W92" s="223"/>
      <c r="X92" s="224"/>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605"/>
      <c r="B93" s="606"/>
      <c r="C93" s="629"/>
      <c r="D93" s="613"/>
      <c r="E93" s="616"/>
      <c r="F93" s="255">
        <v>20.100000000000001</v>
      </c>
      <c r="G93" s="255">
        <v>0.1</v>
      </c>
      <c r="H93" s="255">
        <v>-0.1</v>
      </c>
      <c r="I93" s="577"/>
      <c r="J93" s="577"/>
      <c r="K93" s="577"/>
      <c r="L93" s="580" t="s">
        <v>329</v>
      </c>
      <c r="M93" s="270"/>
      <c r="N93" s="270"/>
      <c r="O93" s="592" t="s">
        <v>330</v>
      </c>
      <c r="P93" s="341">
        <f>I92</f>
        <v>1.5</v>
      </c>
      <c r="Q93" s="257">
        <f>I95</f>
        <v>1.6</v>
      </c>
      <c r="R93" s="257">
        <f>I98</f>
        <v>0.21</v>
      </c>
      <c r="S93" s="587"/>
      <c r="T93" s="590"/>
      <c r="V93" s="225" t="s">
        <v>238</v>
      </c>
      <c r="W93" s="226" t="s">
        <v>350</v>
      </c>
      <c r="X93" s="227" t="s">
        <v>352</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607"/>
      <c r="B94" s="608"/>
      <c r="C94" s="629"/>
      <c r="D94" s="613"/>
      <c r="E94" s="616"/>
      <c r="F94" s="255">
        <v>24.4</v>
      </c>
      <c r="G94" s="259">
        <v>0.1</v>
      </c>
      <c r="H94" s="255">
        <v>0.1</v>
      </c>
      <c r="I94" s="577"/>
      <c r="J94" s="577"/>
      <c r="K94" s="577"/>
      <c r="L94" s="580"/>
      <c r="M94" s="270"/>
      <c r="N94" s="270"/>
      <c r="O94" s="593"/>
      <c r="P94" s="342"/>
      <c r="Q94" s="260"/>
      <c r="R94" s="260"/>
      <c r="S94" s="588"/>
      <c r="T94" s="591"/>
      <c r="V94" s="222">
        <v>1</v>
      </c>
      <c r="W94" s="300">
        <v>0.3</v>
      </c>
      <c r="X94" s="30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594" t="s">
        <v>314</v>
      </c>
      <c r="B95" s="595"/>
      <c r="C95" s="629"/>
      <c r="D95" s="613"/>
      <c r="E95" s="616"/>
      <c r="F95" s="255">
        <v>39.5</v>
      </c>
      <c r="G95" s="255">
        <v>0.1</v>
      </c>
      <c r="H95" s="255">
        <v>0.79</v>
      </c>
      <c r="I95" s="622">
        <v>1.6</v>
      </c>
      <c r="J95" s="622">
        <v>2</v>
      </c>
      <c r="K95" s="863">
        <v>42674</v>
      </c>
      <c r="L95" s="579" t="s">
        <v>329</v>
      </c>
      <c r="M95" s="270"/>
      <c r="N95" s="270"/>
      <c r="O95" s="270"/>
      <c r="P95" s="270"/>
      <c r="Q95" s="270"/>
      <c r="R95" s="270"/>
      <c r="S95" s="313"/>
      <c r="T95" s="315"/>
      <c r="V95" s="222">
        <v>2</v>
      </c>
      <c r="W95" s="300">
        <v>0.4</v>
      </c>
      <c r="X95" s="227">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596"/>
      <c r="B96" s="597"/>
      <c r="C96" s="629"/>
      <c r="D96" s="613"/>
      <c r="E96" s="616"/>
      <c r="F96" s="255">
        <v>49.8</v>
      </c>
      <c r="G96" s="255">
        <v>0.1</v>
      </c>
      <c r="H96" s="255">
        <v>0.63</v>
      </c>
      <c r="I96" s="577">
        <v>1.6</v>
      </c>
      <c r="J96" s="577">
        <v>2</v>
      </c>
      <c r="K96" s="577"/>
      <c r="L96" s="580" t="s">
        <v>326</v>
      </c>
      <c r="M96" s="270"/>
      <c r="N96" s="270"/>
      <c r="O96" s="270"/>
      <c r="P96" s="270"/>
      <c r="Q96" s="270"/>
      <c r="R96" s="270"/>
      <c r="S96" s="313"/>
      <c r="T96" s="315"/>
      <c r="V96" s="222">
        <v>2</v>
      </c>
      <c r="W96" s="300">
        <v>0.4</v>
      </c>
      <c r="X96" s="227">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598"/>
      <c r="B97" s="599"/>
      <c r="C97" s="629"/>
      <c r="D97" s="613"/>
      <c r="E97" s="616"/>
      <c r="F97" s="255">
        <v>59.3</v>
      </c>
      <c r="G97" s="255">
        <v>0.1</v>
      </c>
      <c r="H97" s="255">
        <v>-0.13</v>
      </c>
      <c r="I97" s="577"/>
      <c r="J97" s="577"/>
      <c r="K97" s="577"/>
      <c r="L97" s="580"/>
      <c r="M97" s="270"/>
      <c r="N97" s="270"/>
      <c r="O97" s="270"/>
      <c r="P97" s="270"/>
      <c r="Q97" s="270"/>
      <c r="R97" s="270"/>
      <c r="S97" s="313"/>
      <c r="T97" s="315"/>
      <c r="V97" s="222">
        <v>5</v>
      </c>
      <c r="W97" s="300">
        <v>0.5</v>
      </c>
      <c r="X97" s="227">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594" t="s">
        <v>316</v>
      </c>
      <c r="B98" s="595"/>
      <c r="C98" s="629"/>
      <c r="D98" s="613"/>
      <c r="E98" s="616"/>
      <c r="F98" s="276">
        <v>499</v>
      </c>
      <c r="G98" s="255">
        <v>0.1</v>
      </c>
      <c r="H98" s="276">
        <v>-1</v>
      </c>
      <c r="I98" s="622">
        <v>0.21</v>
      </c>
      <c r="J98" s="622">
        <v>2</v>
      </c>
      <c r="K98" s="576">
        <v>42671</v>
      </c>
      <c r="L98" s="579" t="s">
        <v>331</v>
      </c>
      <c r="M98" s="270"/>
      <c r="N98" s="270"/>
      <c r="O98" s="270"/>
      <c r="P98" s="270"/>
      <c r="Q98" s="270"/>
      <c r="R98" s="270"/>
      <c r="S98" s="313"/>
      <c r="T98" s="315"/>
      <c r="V98" s="222">
        <v>10</v>
      </c>
      <c r="W98" s="300">
        <v>0.6</v>
      </c>
      <c r="X98" s="227">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596"/>
      <c r="B99" s="597"/>
      <c r="C99" s="629"/>
      <c r="D99" s="613"/>
      <c r="E99" s="616"/>
      <c r="F99" s="255">
        <v>799.8</v>
      </c>
      <c r="G99" s="255">
        <v>0.1</v>
      </c>
      <c r="H99" s="276">
        <v>-0.4</v>
      </c>
      <c r="I99" s="577">
        <v>0.17</v>
      </c>
      <c r="J99" s="577">
        <v>2</v>
      </c>
      <c r="K99" s="577">
        <v>42671</v>
      </c>
      <c r="L99" s="580" t="s">
        <v>331</v>
      </c>
      <c r="M99" s="270"/>
      <c r="N99" s="270"/>
      <c r="O99" s="270"/>
      <c r="P99" s="270"/>
      <c r="Q99" s="270"/>
      <c r="R99" s="270"/>
      <c r="S99" s="313"/>
      <c r="T99" s="315"/>
      <c r="V99" s="222">
        <v>20</v>
      </c>
      <c r="W99" s="300">
        <v>0.8</v>
      </c>
      <c r="X99" s="227">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598"/>
      <c r="B100" s="599"/>
      <c r="C100" s="630"/>
      <c r="D100" s="614"/>
      <c r="E100" s="617"/>
      <c r="F100" s="263">
        <v>1099.9000000000001</v>
      </c>
      <c r="G100" s="263">
        <v>0.1</v>
      </c>
      <c r="H100" s="262">
        <v>-0.3</v>
      </c>
      <c r="I100" s="578"/>
      <c r="J100" s="578"/>
      <c r="K100" s="578"/>
      <c r="L100" s="581"/>
      <c r="M100" s="270"/>
      <c r="N100" s="270"/>
      <c r="O100" s="270"/>
      <c r="P100" s="270"/>
      <c r="Q100" s="270"/>
      <c r="R100" s="270"/>
      <c r="S100" s="313"/>
      <c r="T100" s="315"/>
      <c r="V100" s="222">
        <v>20</v>
      </c>
      <c r="W100" s="300">
        <v>0.8</v>
      </c>
      <c r="X100" s="227">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7"/>
      <c r="B101" s="249"/>
      <c r="C101" s="270"/>
      <c r="D101" s="270"/>
      <c r="E101" s="270"/>
      <c r="F101" s="270"/>
      <c r="G101" s="270"/>
      <c r="H101" s="270"/>
      <c r="I101" s="270"/>
      <c r="J101" s="270"/>
      <c r="K101" s="270"/>
      <c r="L101" s="270"/>
      <c r="M101" s="270"/>
      <c r="N101" s="270"/>
      <c r="O101" s="270"/>
      <c r="P101" s="270"/>
      <c r="Q101" s="270"/>
      <c r="R101" s="270"/>
      <c r="S101" s="313"/>
      <c r="T101" s="315"/>
      <c r="V101" s="222">
        <v>50</v>
      </c>
      <c r="W101" s="300">
        <v>1</v>
      </c>
      <c r="X101" s="231">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603" t="s">
        <v>307</v>
      </c>
      <c r="B102" s="604"/>
      <c r="C102" s="609" t="s">
        <v>332</v>
      </c>
      <c r="D102" s="612" t="s">
        <v>217</v>
      </c>
      <c r="E102" s="623" t="s">
        <v>333</v>
      </c>
      <c r="F102" s="253">
        <v>18.100000000000001</v>
      </c>
      <c r="G102" s="253">
        <v>0.1</v>
      </c>
      <c r="H102" s="254">
        <v>0</v>
      </c>
      <c r="I102" s="860">
        <v>0.2</v>
      </c>
      <c r="J102" s="862">
        <v>1.96</v>
      </c>
      <c r="K102" s="863">
        <v>42580</v>
      </c>
      <c r="L102" s="864" t="s">
        <v>334</v>
      </c>
      <c r="M102" s="270"/>
      <c r="N102" s="270"/>
      <c r="O102" s="343"/>
      <c r="P102" s="344" t="s">
        <v>259</v>
      </c>
      <c r="Q102" s="271" t="s">
        <v>310</v>
      </c>
      <c r="R102" s="271" t="s">
        <v>260</v>
      </c>
      <c r="S102" s="586" t="s">
        <v>311</v>
      </c>
      <c r="T102" s="589" t="s">
        <v>335</v>
      </c>
      <c r="V102" s="222">
        <v>100</v>
      </c>
      <c r="W102" s="300">
        <v>1.6</v>
      </c>
      <c r="X102" s="231">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605"/>
      <c r="B103" s="606"/>
      <c r="C103" s="610"/>
      <c r="D103" s="613"/>
      <c r="E103" s="616"/>
      <c r="F103" s="255">
        <v>20.100000000000001</v>
      </c>
      <c r="G103" s="255">
        <v>0.1</v>
      </c>
      <c r="H103" s="276">
        <v>0</v>
      </c>
      <c r="I103" s="861"/>
      <c r="J103" s="577"/>
      <c r="K103" s="577"/>
      <c r="L103" s="580"/>
      <c r="M103" s="270"/>
      <c r="N103" s="270"/>
      <c r="O103" s="592" t="s">
        <v>262</v>
      </c>
      <c r="P103" s="345">
        <f>I102</f>
        <v>0.2</v>
      </c>
      <c r="Q103" s="257">
        <f>I105</f>
        <v>1.7</v>
      </c>
      <c r="R103" s="257">
        <f>I108</f>
        <v>6.4000000000000001E-2</v>
      </c>
      <c r="S103" s="587"/>
      <c r="T103" s="590"/>
      <c r="U103" s="10"/>
      <c r="V103" s="222">
        <v>200</v>
      </c>
      <c r="W103" s="300">
        <v>1.6</v>
      </c>
      <c r="X103" s="227">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607"/>
      <c r="B104" s="608"/>
      <c r="C104" s="610"/>
      <c r="D104" s="613"/>
      <c r="E104" s="616"/>
      <c r="F104" s="276">
        <v>22</v>
      </c>
      <c r="G104" s="255">
        <v>0.1</v>
      </c>
      <c r="H104" s="276">
        <v>0</v>
      </c>
      <c r="I104" s="861">
        <v>0.2</v>
      </c>
      <c r="J104" s="577">
        <v>1.96</v>
      </c>
      <c r="K104" s="577">
        <v>42580</v>
      </c>
      <c r="L104" s="580" t="s">
        <v>336</v>
      </c>
      <c r="M104" s="270"/>
      <c r="N104" s="270"/>
      <c r="O104" s="593"/>
      <c r="P104" s="342"/>
      <c r="Q104" s="260"/>
      <c r="R104" s="260"/>
      <c r="S104" s="588"/>
      <c r="T104" s="591"/>
      <c r="U104" s="10"/>
      <c r="V104" s="222">
        <v>200</v>
      </c>
      <c r="W104" s="300">
        <v>1.6</v>
      </c>
      <c r="X104" s="227">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594" t="s">
        <v>314</v>
      </c>
      <c r="B105" s="595"/>
      <c r="C105" s="610"/>
      <c r="D105" s="613"/>
      <c r="E105" s="616"/>
      <c r="F105" s="255">
        <v>41.8</v>
      </c>
      <c r="G105" s="255">
        <v>0.1</v>
      </c>
      <c r="H105" s="255">
        <v>-1.8</v>
      </c>
      <c r="I105" s="622">
        <v>1.7</v>
      </c>
      <c r="J105" s="622">
        <v>1.96</v>
      </c>
      <c r="K105" s="576">
        <v>42586</v>
      </c>
      <c r="L105" s="579" t="s">
        <v>337</v>
      </c>
      <c r="M105" s="270"/>
      <c r="N105" s="270"/>
      <c r="O105" s="270"/>
      <c r="P105" s="270"/>
      <c r="Q105" s="270"/>
      <c r="R105" s="270"/>
      <c r="S105" s="313"/>
      <c r="T105" s="315"/>
      <c r="U105" s="10"/>
      <c r="V105" s="222">
        <v>500</v>
      </c>
      <c r="W105" s="300">
        <v>8</v>
      </c>
      <c r="X105" s="227">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596"/>
      <c r="B106" s="597"/>
      <c r="C106" s="610"/>
      <c r="D106" s="613"/>
      <c r="E106" s="616"/>
      <c r="F106" s="255">
        <v>50.6</v>
      </c>
      <c r="G106" s="255">
        <v>0.1</v>
      </c>
      <c r="H106" s="255">
        <v>-0.6</v>
      </c>
      <c r="I106" s="577">
        <v>1.7</v>
      </c>
      <c r="J106" s="577">
        <v>1.96</v>
      </c>
      <c r="K106" s="577">
        <v>42586</v>
      </c>
      <c r="L106" s="580" t="s">
        <v>338</v>
      </c>
      <c r="M106" s="270"/>
      <c r="N106" s="270"/>
      <c r="O106" s="270"/>
      <c r="P106" s="270"/>
      <c r="Q106" s="270"/>
      <c r="R106" s="270"/>
      <c r="S106" s="313"/>
      <c r="T106" s="315"/>
      <c r="U106" s="10"/>
      <c r="V106" s="237" t="s">
        <v>198</v>
      </c>
      <c r="W106" s="302">
        <v>16</v>
      </c>
      <c r="X106" s="227">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598"/>
      <c r="B107" s="599"/>
      <c r="C107" s="610"/>
      <c r="D107" s="613"/>
      <c r="E107" s="616"/>
      <c r="F107" s="255">
        <v>59.4</v>
      </c>
      <c r="G107" s="255">
        <v>0.1</v>
      </c>
      <c r="H107" s="255">
        <v>0.6</v>
      </c>
      <c r="I107" s="577"/>
      <c r="J107" s="577"/>
      <c r="K107" s="577"/>
      <c r="L107" s="580"/>
      <c r="M107" s="270"/>
      <c r="N107" s="270"/>
      <c r="O107" s="270"/>
      <c r="P107" s="270"/>
      <c r="Q107" s="270"/>
      <c r="R107" s="270"/>
      <c r="S107" s="313"/>
      <c r="T107" s="315"/>
      <c r="U107" s="10"/>
      <c r="V107" s="237" t="s">
        <v>199</v>
      </c>
      <c r="W107" s="302">
        <v>30</v>
      </c>
      <c r="X107" s="227">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594" t="s">
        <v>316</v>
      </c>
      <c r="B108" s="595"/>
      <c r="C108" s="610"/>
      <c r="D108" s="613"/>
      <c r="E108" s="616"/>
      <c r="F108" s="255">
        <v>397.9</v>
      </c>
      <c r="G108" s="255">
        <v>0.1</v>
      </c>
      <c r="H108" s="255">
        <v>-1.3</v>
      </c>
      <c r="I108" s="622">
        <v>6.4000000000000001E-2</v>
      </c>
      <c r="J108" s="619">
        <v>2</v>
      </c>
      <c r="K108" s="576">
        <v>42625</v>
      </c>
      <c r="L108" s="579" t="s">
        <v>339</v>
      </c>
      <c r="M108" s="270"/>
      <c r="N108" s="270"/>
      <c r="O108" s="270"/>
      <c r="P108" s="270"/>
      <c r="Q108" s="270"/>
      <c r="R108" s="270"/>
      <c r="S108" s="313"/>
      <c r="T108" s="310"/>
      <c r="U108" s="10"/>
      <c r="V108" s="237" t="s">
        <v>199</v>
      </c>
      <c r="W108" s="302">
        <v>30</v>
      </c>
      <c r="X108" s="227">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596"/>
      <c r="B109" s="597"/>
      <c r="C109" s="610"/>
      <c r="D109" s="613"/>
      <c r="E109" s="616"/>
      <c r="F109" s="255">
        <v>753.2</v>
      </c>
      <c r="G109" s="255">
        <v>0.1</v>
      </c>
      <c r="H109" s="286">
        <v>-0.64100000000000001</v>
      </c>
      <c r="I109" s="577">
        <v>6.4000000000000001E-2</v>
      </c>
      <c r="J109" s="620">
        <v>2</v>
      </c>
      <c r="K109" s="577">
        <v>42625</v>
      </c>
      <c r="L109" s="580" t="s">
        <v>340</v>
      </c>
      <c r="M109" s="270"/>
      <c r="N109" s="270"/>
      <c r="O109" s="270"/>
      <c r="P109" s="270"/>
      <c r="Q109" s="270"/>
      <c r="R109" s="270"/>
      <c r="S109" s="313"/>
      <c r="T109" s="310"/>
      <c r="U109" s="10"/>
      <c r="V109" s="237" t="s">
        <v>200</v>
      </c>
      <c r="W109" s="302">
        <v>80</v>
      </c>
      <c r="X109" s="227">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598"/>
      <c r="B110" s="599"/>
      <c r="C110" s="611"/>
      <c r="D110" s="614"/>
      <c r="E110" s="617"/>
      <c r="F110" s="263">
        <v>1099.3</v>
      </c>
      <c r="G110" s="263">
        <v>0.1</v>
      </c>
      <c r="H110" s="263">
        <v>-0.06</v>
      </c>
      <c r="I110" s="578"/>
      <c r="J110" s="621"/>
      <c r="K110" s="578"/>
      <c r="L110" s="581"/>
      <c r="M110" s="270"/>
      <c r="N110" s="270"/>
      <c r="O110" s="270"/>
      <c r="P110" s="270"/>
      <c r="Q110" s="270"/>
      <c r="R110" s="270"/>
      <c r="S110" s="313"/>
      <c r="T110" s="310"/>
      <c r="U110" s="10"/>
      <c r="V110" s="237" t="s">
        <v>201</v>
      </c>
      <c r="W110" s="303">
        <v>0.16</v>
      </c>
      <c r="X110" s="227">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7"/>
      <c r="B111" s="270"/>
      <c r="C111" s="270"/>
      <c r="D111" s="270"/>
      <c r="E111" s="270"/>
      <c r="F111" s="270"/>
      <c r="G111" s="270"/>
      <c r="H111" s="270"/>
      <c r="I111" s="270"/>
      <c r="J111" s="270"/>
      <c r="K111" s="270"/>
      <c r="L111" s="270"/>
      <c r="M111" s="270"/>
      <c r="N111" s="270"/>
      <c r="O111" s="270"/>
      <c r="P111" s="270"/>
      <c r="Q111" s="270"/>
      <c r="R111" s="270"/>
      <c r="S111" s="313"/>
      <c r="T111" s="310"/>
      <c r="V111" s="240" t="s">
        <v>237</v>
      </c>
      <c r="W111" s="319">
        <v>0.3</v>
      </c>
      <c r="X111" s="37">
        <v>1000</v>
      </c>
    </row>
    <row r="112" spans="1:52" ht="30" customHeight="1" x14ac:dyDescent="0.2">
      <c r="A112" s="603" t="s">
        <v>307</v>
      </c>
      <c r="B112" s="604"/>
      <c r="C112" s="609" t="s">
        <v>341</v>
      </c>
      <c r="D112" s="612" t="s">
        <v>217</v>
      </c>
      <c r="E112" s="615" t="s">
        <v>342</v>
      </c>
      <c r="F112" s="253">
        <v>18.2</v>
      </c>
      <c r="G112" s="253">
        <v>0.1</v>
      </c>
      <c r="H112" s="253">
        <v>0</v>
      </c>
      <c r="I112" s="860">
        <v>0.2</v>
      </c>
      <c r="J112" s="862">
        <v>1.96</v>
      </c>
      <c r="K112" s="863">
        <v>42586</v>
      </c>
      <c r="L112" s="864" t="s">
        <v>343</v>
      </c>
      <c r="M112" s="270"/>
      <c r="N112" s="270"/>
      <c r="O112" s="343"/>
      <c r="P112" s="344" t="s">
        <v>259</v>
      </c>
      <c r="Q112" s="271" t="s">
        <v>310</v>
      </c>
      <c r="R112" s="271" t="s">
        <v>260</v>
      </c>
      <c r="S112" s="586" t="s">
        <v>344</v>
      </c>
      <c r="T112" s="589" t="s">
        <v>345</v>
      </c>
    </row>
    <row r="113" spans="1:20" ht="30" customHeight="1" x14ac:dyDescent="0.2">
      <c r="A113" s="605"/>
      <c r="B113" s="606"/>
      <c r="C113" s="610"/>
      <c r="D113" s="613"/>
      <c r="E113" s="616"/>
      <c r="F113" s="276">
        <v>20</v>
      </c>
      <c r="G113" s="255">
        <v>0.1</v>
      </c>
      <c r="H113" s="255">
        <v>0.1</v>
      </c>
      <c r="I113" s="861"/>
      <c r="J113" s="577"/>
      <c r="K113" s="577">
        <v>42586</v>
      </c>
      <c r="L113" s="580" t="s">
        <v>346</v>
      </c>
      <c r="M113" s="270"/>
      <c r="N113" s="270"/>
      <c r="O113" s="592" t="s">
        <v>263</v>
      </c>
      <c r="P113" s="345">
        <f>I112</f>
        <v>0.2</v>
      </c>
      <c r="Q113" s="257">
        <f>I115</f>
        <v>1.7</v>
      </c>
      <c r="R113" s="257">
        <f>I118</f>
        <v>6.4000000000000001E-2</v>
      </c>
      <c r="S113" s="587"/>
      <c r="T113" s="590"/>
    </row>
    <row r="114" spans="1:20" ht="30" customHeight="1" thickBot="1" x14ac:dyDescent="0.25">
      <c r="A114" s="607"/>
      <c r="B114" s="608"/>
      <c r="C114" s="610"/>
      <c r="D114" s="613"/>
      <c r="E114" s="616"/>
      <c r="F114" s="276">
        <v>22</v>
      </c>
      <c r="G114" s="255">
        <v>0.1</v>
      </c>
      <c r="H114" s="276">
        <v>0</v>
      </c>
      <c r="I114" s="861"/>
      <c r="J114" s="577"/>
      <c r="K114" s="577">
        <v>42625</v>
      </c>
      <c r="L114" s="580" t="s">
        <v>347</v>
      </c>
      <c r="M114" s="270"/>
      <c r="N114" s="270"/>
      <c r="O114" s="593"/>
      <c r="P114" s="342"/>
      <c r="Q114" s="260"/>
      <c r="R114" s="260"/>
      <c r="S114" s="588"/>
      <c r="T114" s="591"/>
    </row>
    <row r="115" spans="1:20" ht="30" customHeight="1" x14ac:dyDescent="0.2">
      <c r="A115" s="594" t="s">
        <v>314</v>
      </c>
      <c r="B115" s="595"/>
      <c r="C115" s="610"/>
      <c r="D115" s="613"/>
      <c r="E115" s="616"/>
      <c r="F115" s="255">
        <v>41.8</v>
      </c>
      <c r="G115" s="255">
        <v>0.1</v>
      </c>
      <c r="H115" s="255">
        <v>-1.8</v>
      </c>
      <c r="I115" s="622">
        <v>1.7</v>
      </c>
      <c r="J115" s="622">
        <v>1.96</v>
      </c>
      <c r="K115" s="576">
        <v>42586</v>
      </c>
      <c r="L115" s="579" t="s">
        <v>348</v>
      </c>
      <c r="M115" s="270"/>
      <c r="N115" s="270"/>
      <c r="O115" s="270"/>
      <c r="P115" s="270"/>
      <c r="Q115" s="270"/>
      <c r="R115" s="270"/>
      <c r="S115" s="313"/>
      <c r="T115" s="310"/>
    </row>
    <row r="116" spans="1:20" ht="30" customHeight="1" x14ac:dyDescent="0.2">
      <c r="A116" s="596"/>
      <c r="B116" s="597"/>
      <c r="C116" s="610"/>
      <c r="D116" s="613"/>
      <c r="E116" s="616"/>
      <c r="F116" s="255">
        <v>50.5</v>
      </c>
      <c r="G116" s="255">
        <v>0.1</v>
      </c>
      <c r="H116" s="255">
        <v>-0.5</v>
      </c>
      <c r="I116" s="577"/>
      <c r="J116" s="577"/>
      <c r="K116" s="577">
        <v>42586</v>
      </c>
      <c r="L116" s="580" t="s">
        <v>346</v>
      </c>
      <c r="M116" s="270"/>
      <c r="N116" s="270"/>
      <c r="O116" s="270"/>
      <c r="P116" s="270"/>
      <c r="Q116" s="270"/>
      <c r="R116" s="270"/>
      <c r="S116" s="313"/>
      <c r="T116" s="310"/>
    </row>
    <row r="117" spans="1:20" ht="30" customHeight="1" thickBot="1" x14ac:dyDescent="0.25">
      <c r="A117" s="598"/>
      <c r="B117" s="599"/>
      <c r="C117" s="610"/>
      <c r="D117" s="613"/>
      <c r="E117" s="616"/>
      <c r="F117" s="255">
        <v>59.3</v>
      </c>
      <c r="G117" s="255">
        <v>0.1</v>
      </c>
      <c r="H117" s="255">
        <v>0.7</v>
      </c>
      <c r="I117" s="577"/>
      <c r="J117" s="577"/>
      <c r="K117" s="577">
        <v>42625</v>
      </c>
      <c r="L117" s="580" t="s">
        <v>347</v>
      </c>
      <c r="M117" s="270"/>
      <c r="N117" s="270"/>
      <c r="O117" s="270"/>
      <c r="P117" s="270"/>
      <c r="Q117" s="270"/>
      <c r="R117" s="270"/>
      <c r="S117" s="313"/>
      <c r="T117" s="310"/>
    </row>
    <row r="118" spans="1:20" ht="30" customHeight="1" x14ac:dyDescent="0.2">
      <c r="A118" s="594" t="s">
        <v>316</v>
      </c>
      <c r="B118" s="595"/>
      <c r="C118" s="610"/>
      <c r="D118" s="613"/>
      <c r="E118" s="616"/>
      <c r="F118" s="276">
        <v>397.9</v>
      </c>
      <c r="G118" s="255">
        <v>0.1</v>
      </c>
      <c r="H118" s="255">
        <v>-1.34</v>
      </c>
      <c r="I118" s="622">
        <v>6.4000000000000001E-2</v>
      </c>
      <c r="J118" s="619">
        <v>1.96</v>
      </c>
      <c r="K118" s="576">
        <v>42625</v>
      </c>
      <c r="L118" s="579" t="s">
        <v>349</v>
      </c>
      <c r="M118" s="270"/>
      <c r="N118" s="270"/>
      <c r="O118" s="270"/>
      <c r="P118" s="313"/>
      <c r="Q118" s="313"/>
      <c r="R118" s="313"/>
      <c r="S118" s="313"/>
      <c r="T118" s="310"/>
    </row>
    <row r="119" spans="1:20" ht="30" customHeight="1" x14ac:dyDescent="0.2">
      <c r="A119" s="596"/>
      <c r="B119" s="597"/>
      <c r="C119" s="610"/>
      <c r="D119" s="613"/>
      <c r="E119" s="616"/>
      <c r="F119" s="255">
        <v>753.2</v>
      </c>
      <c r="G119" s="255">
        <v>0.1</v>
      </c>
      <c r="H119" s="286">
        <v>-0.64100000000000001</v>
      </c>
      <c r="I119" s="577">
        <v>1.7</v>
      </c>
      <c r="J119" s="620">
        <v>1.96</v>
      </c>
      <c r="K119" s="577">
        <v>42586</v>
      </c>
      <c r="L119" s="580" t="s">
        <v>346</v>
      </c>
      <c r="M119" s="270"/>
      <c r="N119" s="270"/>
      <c r="O119" s="270"/>
      <c r="P119" s="313"/>
      <c r="Q119" s="313"/>
      <c r="R119" s="313"/>
      <c r="S119" s="313"/>
      <c r="T119" s="310"/>
    </row>
    <row r="120" spans="1:20" ht="30" customHeight="1" thickBot="1" x14ac:dyDescent="0.25">
      <c r="A120" s="598"/>
      <c r="B120" s="599"/>
      <c r="C120" s="611"/>
      <c r="D120" s="614"/>
      <c r="E120" s="617"/>
      <c r="F120" s="263">
        <v>1099.2</v>
      </c>
      <c r="G120" s="263">
        <v>0.1</v>
      </c>
      <c r="H120" s="263">
        <v>-0.54</v>
      </c>
      <c r="I120" s="578">
        <v>6.4000000000000001E-2</v>
      </c>
      <c r="J120" s="621">
        <v>2</v>
      </c>
      <c r="K120" s="578">
        <v>42625</v>
      </c>
      <c r="L120" s="581" t="s">
        <v>347</v>
      </c>
      <c r="M120" s="270"/>
      <c r="N120" s="270"/>
      <c r="O120" s="270"/>
      <c r="P120" s="313"/>
      <c r="Q120" s="313"/>
      <c r="R120" s="313"/>
      <c r="S120" s="313"/>
      <c r="T120" s="310"/>
    </row>
    <row r="121" spans="1:20" ht="30" customHeight="1" x14ac:dyDescent="0.2">
      <c r="A121" s="287"/>
      <c r="B121" s="270"/>
      <c r="C121" s="270"/>
      <c r="D121" s="270"/>
      <c r="E121" s="270"/>
      <c r="F121" s="270"/>
      <c r="G121" s="270"/>
      <c r="H121" s="270"/>
      <c r="I121" s="270"/>
      <c r="J121" s="270"/>
      <c r="K121" s="270"/>
      <c r="L121" s="270"/>
      <c r="M121" s="270"/>
      <c r="N121" s="270"/>
      <c r="O121" s="313"/>
      <c r="P121" s="313"/>
      <c r="Q121" s="313"/>
      <c r="R121" s="313"/>
      <c r="S121" s="313"/>
      <c r="T121" s="311"/>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16"/>
      <c r="B124" s="317"/>
      <c r="C124" s="317"/>
      <c r="D124" s="317"/>
      <c r="E124" s="317"/>
      <c r="F124" s="317"/>
      <c r="G124" s="317"/>
      <c r="H124" s="317"/>
      <c r="I124" s="317"/>
      <c r="J124" s="317"/>
      <c r="K124" s="317"/>
      <c r="L124" s="317"/>
      <c r="M124" s="317"/>
      <c r="N124" s="317"/>
      <c r="O124" s="317"/>
      <c r="P124" s="317"/>
      <c r="Q124" s="317"/>
      <c r="R124" s="317"/>
      <c r="S124" s="317"/>
      <c r="T124" s="318"/>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B2:J3"/>
    <mergeCell ref="B4:B5"/>
    <mergeCell ref="C4:C5"/>
    <mergeCell ref="D4:D5"/>
    <mergeCell ref="E4:E5"/>
    <mergeCell ref="F4:F5"/>
    <mergeCell ref="G4:G5"/>
    <mergeCell ref="H4:H5"/>
    <mergeCell ref="I4:I5"/>
    <mergeCell ref="J4:J5"/>
    <mergeCell ref="V64:Z65"/>
    <mergeCell ref="B32:J33"/>
    <mergeCell ref="B34:B35"/>
    <mergeCell ref="C34:C35"/>
    <mergeCell ref="D34:D35"/>
    <mergeCell ref="E34:E35"/>
    <mergeCell ref="F34:F35"/>
    <mergeCell ref="G34:G35"/>
    <mergeCell ref="H34:H35"/>
    <mergeCell ref="I34:I35"/>
    <mergeCell ref="J34:J35"/>
    <mergeCell ref="K34:K35"/>
    <mergeCell ref="D70:D78"/>
    <mergeCell ref="E70:E78"/>
    <mergeCell ref="I70:I72"/>
    <mergeCell ref="J70:J72"/>
    <mergeCell ref="K70:K72"/>
    <mergeCell ref="I73:I75"/>
    <mergeCell ref="J73:J75"/>
    <mergeCell ref="I76:I78"/>
    <mergeCell ref="J76:J78"/>
    <mergeCell ref="K76:K78"/>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112:S114"/>
    <mergeCell ref="T112:T114"/>
    <mergeCell ref="O113:O114"/>
    <mergeCell ref="J102:J104"/>
    <mergeCell ref="K102:K104"/>
    <mergeCell ref="L102:L104"/>
    <mergeCell ref="S102:S104"/>
    <mergeCell ref="T102:T104"/>
    <mergeCell ref="O103:O104"/>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Normal="100" workbookViewId="0">
      <selection activeCell="E13" sqref="E13"/>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00" t="s">
        <v>356</v>
      </c>
      <c r="B49" s="801"/>
      <c r="C49" s="398" t="e">
        <f>C48+(0*C48-0)</f>
        <v>#DIV/0!</v>
      </c>
      <c r="D49" s="399" t="e">
        <f>D48+(0.1364*D48-7.5)</f>
        <v>#DIV/0!</v>
      </c>
      <c r="E49" s="400"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392" t="s">
        <v>190</v>
      </c>
      <c r="B71" s="393" t="s">
        <v>130</v>
      </c>
      <c r="C71" s="374"/>
      <c r="D71" s="394" t="s">
        <v>249</v>
      </c>
      <c r="E71" s="768" t="s">
        <v>101</v>
      </c>
      <c r="F71" s="768"/>
      <c r="G71" s="769" t="s">
        <v>78</v>
      </c>
      <c r="H71" s="770" t="s">
        <v>102</v>
      </c>
      <c r="I71" s="770"/>
      <c r="J71" s="771"/>
    </row>
    <row r="72" spans="1:11" s="113" customFormat="1" ht="31.5" customHeight="1" x14ac:dyDescent="0.2">
      <c r="A72" s="392" t="e">
        <f>C10</f>
        <v>#N/A</v>
      </c>
      <c r="B72" s="293" t="e">
        <f>C11</f>
        <v>#N/A</v>
      </c>
      <c r="C72" s="293" t="e">
        <f>H53</f>
        <v>#DIV/0!</v>
      </c>
      <c r="D72" s="395" t="e">
        <f>A72+B72/1000+C72/1000</f>
        <v>#N/A</v>
      </c>
      <c r="E72" s="396" t="e">
        <f>D72*1000-A72*1000</f>
        <v>#N/A</v>
      </c>
      <c r="F72" s="397" t="s">
        <v>3</v>
      </c>
      <c r="G72" s="769"/>
      <c r="H72" s="293" t="e">
        <f>H66</f>
        <v>#DIV/0!</v>
      </c>
      <c r="I72" s="772" t="s">
        <v>3</v>
      </c>
      <c r="J72" s="773"/>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405" t="e">
        <f>H72/1000</f>
        <v>#DIV/0!</v>
      </c>
      <c r="I73" s="758" t="s">
        <v>1</v>
      </c>
      <c r="J73" s="759"/>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NXTgTkhGqvm56sBWzxBAGnRDDBwxbwai6teHl/hfLoO15qoo3Ud0X7NZcqmpfn64fZV7ilPgkk/6uRmVnoBX7g==" saltValue="4fIMyzA5XNk5RiWsUivJK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view="pageBreakPreview" zoomScale="80" zoomScaleNormal="10" zoomScaleSheetLayoutView="80" workbookViewId="0">
      <selection activeCell="I3" sqref="I3:J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461" t="s">
        <v>0</v>
      </c>
      <c r="C27" s="14"/>
      <c r="D27" s="14"/>
      <c r="E27" s="14"/>
      <c r="F27" s="14"/>
      <c r="G27" s="14"/>
      <c r="H27" s="14"/>
      <c r="I27" s="112"/>
      <c r="J27" s="112"/>
    </row>
    <row r="28" spans="1:11" s="113" customFormat="1" ht="31.5" customHeight="1" x14ac:dyDescent="0.2">
      <c r="A28" s="812"/>
      <c r="B28" s="461" t="s">
        <v>2</v>
      </c>
      <c r="C28" s="14"/>
      <c r="D28" s="14"/>
      <c r="E28" s="14"/>
      <c r="F28" s="14"/>
      <c r="G28" s="14"/>
      <c r="H28" s="14"/>
      <c r="I28" s="112"/>
      <c r="J28" s="112"/>
    </row>
    <row r="29" spans="1:11" s="113" customFormat="1" ht="31.5" customHeight="1" x14ac:dyDescent="0.2">
      <c r="A29" s="812"/>
      <c r="B29" s="461"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461">
        <v>2</v>
      </c>
      <c r="E38" s="461">
        <v>3</v>
      </c>
      <c r="F38" s="461">
        <v>4</v>
      </c>
      <c r="G38" s="461">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480" t="s">
        <v>42</v>
      </c>
      <c r="E47" s="306" t="s">
        <v>19</v>
      </c>
      <c r="G47" s="779" t="s">
        <v>95</v>
      </c>
      <c r="H47" s="780"/>
      <c r="I47" s="494" t="e">
        <f>+(0.34848*E49-0.009024*D49*EXP(0.0612*C49))/(273.15+C49)</f>
        <v>#DIV/0!</v>
      </c>
      <c r="J47" s="151" t="s">
        <v>98</v>
      </c>
    </row>
    <row r="48" spans="1:11" s="113" customFormat="1" ht="31.5" customHeight="1" thickBot="1" x14ac:dyDescent="0.25">
      <c r="A48" s="852" t="s">
        <v>54</v>
      </c>
      <c r="B48" s="853"/>
      <c r="C48" s="389" t="e">
        <f>+AVERAGE(E32,E23)</f>
        <v>#DIV/0!</v>
      </c>
      <c r="D48" s="390" t="e">
        <f>+AVERAGE(H32,H23)</f>
        <v>#DIV/0!</v>
      </c>
      <c r="E48" s="391" t="e">
        <f>+AVERAGE(J32,J23)</f>
        <v>#DIV/0!</v>
      </c>
      <c r="G48" s="781" t="s">
        <v>96</v>
      </c>
      <c r="H48" s="782"/>
      <c r="I48" s="152" t="e">
        <f>+I47*((0.001)^2+(0.0001*I19/2)^2+(-0.0034*D19/2)^2+(-0.1*G19/2)^2)^0.5</f>
        <v>#DIV/0!</v>
      </c>
      <c r="J48" s="153" t="s">
        <v>98</v>
      </c>
    </row>
    <row r="49" spans="1:11" s="113" customFormat="1" ht="31.5" customHeight="1" thickBot="1" x14ac:dyDescent="0.25">
      <c r="A49" s="912" t="s">
        <v>356</v>
      </c>
      <c r="B49" s="913"/>
      <c r="C49" s="495" t="e">
        <f>C48+(0*C48-0)</f>
        <v>#DIV/0!</v>
      </c>
      <c r="D49" s="496" t="e">
        <f>D48+(0.1364*D48-7.5)</f>
        <v>#DIV/0!</v>
      </c>
      <c r="E49" s="49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462"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463"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63"/>
    <mergeCell ref="I73:J73"/>
    <mergeCell ref="F65:G65"/>
    <mergeCell ref="F66:G66"/>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126"/>
  <sheetViews>
    <sheetView showGridLines="0" tabSelected="1" view="pageBreakPreview" zoomScale="145" zoomScaleNormal="100" zoomScaleSheetLayoutView="145" workbookViewId="0">
      <selection activeCell="F11" sqref="F11"/>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'!J7</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'!E7</f>
        <v>0</v>
      </c>
      <c r="E5" s="915"/>
      <c r="F5" s="915"/>
      <c r="G5" s="915"/>
    </row>
    <row r="6" spans="1:10" ht="18" customHeight="1" x14ac:dyDescent="0.2">
      <c r="A6" s="914" t="s">
        <v>12</v>
      </c>
      <c r="B6" s="914"/>
      <c r="C6" s="502"/>
      <c r="D6" s="915">
        <f>'DATOS '!F7</f>
        <v>0</v>
      </c>
      <c r="E6" s="915"/>
      <c r="F6" s="915"/>
      <c r="G6" s="915"/>
      <c r="H6" s="915"/>
      <c r="I6" s="915"/>
      <c r="J6" s="501"/>
    </row>
    <row r="7" spans="1:10" ht="18" customHeight="1" x14ac:dyDescent="0.2">
      <c r="A7" s="914" t="s">
        <v>13</v>
      </c>
      <c r="B7" s="914"/>
      <c r="C7" s="501"/>
      <c r="D7" s="915">
        <f>'DATOS '!C7</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'!D7</f>
        <v>0</v>
      </c>
      <c r="E9" s="921"/>
      <c r="F9" s="922" t="s">
        <v>16</v>
      </c>
      <c r="G9" s="922"/>
      <c r="H9" s="922"/>
      <c r="I9" s="923" t="e">
        <f>'5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390</v>
      </c>
      <c r="E13" s="924"/>
      <c r="F13" s="499"/>
      <c r="G13" s="499"/>
      <c r="H13" s="505"/>
      <c r="I13" s="505"/>
      <c r="J13" s="501"/>
    </row>
    <row r="14" spans="1:10" ht="18" customHeight="1" x14ac:dyDescent="0.2">
      <c r="A14" s="914" t="s">
        <v>20</v>
      </c>
      <c r="B14" s="914"/>
      <c r="C14" s="914"/>
      <c r="D14" s="925">
        <f>'DATOS '!D37</f>
        <v>0</v>
      </c>
      <c r="E14" s="925"/>
      <c r="F14" s="925"/>
      <c r="G14" s="925"/>
      <c r="H14" s="501"/>
      <c r="I14" s="501"/>
      <c r="J14" s="501"/>
    </row>
    <row r="15" spans="1:10" ht="18" customHeight="1" x14ac:dyDescent="0.2">
      <c r="A15" s="914" t="s">
        <v>15</v>
      </c>
      <c r="B15" s="914"/>
      <c r="C15" s="914"/>
      <c r="D15" s="920">
        <f>'DATOS '!E37</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420</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'!C37</f>
        <v>0</v>
      </c>
      <c r="E19" s="925"/>
      <c r="F19" s="925"/>
      <c r="G19" s="925"/>
      <c r="H19" s="501"/>
      <c r="I19" s="501"/>
      <c r="J19" s="501"/>
    </row>
    <row r="20" spans="1:10" ht="18" customHeight="1" x14ac:dyDescent="0.2">
      <c r="A20" s="914" t="s">
        <v>22</v>
      </c>
      <c r="B20" s="914"/>
      <c r="C20" s="914"/>
      <c r="D20" s="914"/>
      <c r="E20" s="914"/>
      <c r="F20" s="914"/>
      <c r="G20" s="930"/>
      <c r="H20" s="930"/>
      <c r="I20" s="930"/>
      <c r="J20" s="930"/>
    </row>
    <row r="21" spans="1:10" ht="20.100000000000001" customHeight="1" x14ac:dyDescent="0.2">
      <c r="A21" s="503"/>
      <c r="B21" s="503"/>
      <c r="C21" s="503"/>
      <c r="D21" s="503"/>
      <c r="E21" s="503"/>
      <c r="F21" s="503"/>
      <c r="G21" s="499"/>
      <c r="H21" s="501"/>
      <c r="I21" s="501"/>
      <c r="J21" s="501"/>
    </row>
    <row r="22" spans="1:10" ht="20.100000000000001" customHeight="1" x14ac:dyDescent="0.2">
      <c r="A22" s="931" t="s">
        <v>385</v>
      </c>
      <c r="B22" s="931"/>
      <c r="C22" s="931"/>
      <c r="D22" s="931"/>
      <c r="E22" s="931"/>
      <c r="F22" s="931"/>
    </row>
    <row r="23" spans="1:10" ht="15" customHeight="1" x14ac:dyDescent="0.2">
      <c r="A23" s="504"/>
      <c r="B23" s="504"/>
      <c r="C23" s="504"/>
      <c r="D23" s="504"/>
      <c r="E23" s="506"/>
      <c r="F23" s="481"/>
      <c r="G23" s="481"/>
      <c r="H23" s="481"/>
      <c r="I23" s="481"/>
      <c r="J23" s="481"/>
    </row>
    <row r="24" spans="1:10" ht="20.100000000000001" customHeight="1" x14ac:dyDescent="0.2">
      <c r="A24" s="932" t="str">
        <f>'DATOS '!G7</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31" t="s">
        <v>387</v>
      </c>
      <c r="B26" s="931"/>
      <c r="C26" s="931"/>
      <c r="D26" s="931"/>
      <c r="E26" s="934">
        <f>'DATOS '!I7</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26" t="s">
        <v>407</v>
      </c>
      <c r="B44" s="926"/>
      <c r="C44" s="926"/>
      <c r="D44" s="926"/>
      <c r="E44" s="926"/>
      <c r="F44" s="926"/>
      <c r="G44" s="926"/>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1g A 10 kg</v>
      </c>
      <c r="B52" s="947"/>
      <c r="C52" s="948" t="s">
        <v>7</v>
      </c>
      <c r="D52" s="949"/>
      <c r="E52" s="950" t="s">
        <v>8</v>
      </c>
      <c r="F52" s="951"/>
      <c r="G52" s="514" t="e">
        <f>'1 g'!H10</f>
        <v>#N/A</v>
      </c>
      <c r="H52" s="515" t="s">
        <v>412</v>
      </c>
      <c r="I52" s="516" t="e">
        <f>'1 g'!H11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389</v>
      </c>
      <c r="B61" s="954"/>
      <c r="C61" s="954"/>
      <c r="D61" s="532" t="e">
        <f>'1 g'!B7</f>
        <v>#N/A</v>
      </c>
      <c r="E61" s="533" t="e">
        <f>'1 g'!D7</f>
        <v>#N/A</v>
      </c>
      <c r="F61" s="955" t="e">
        <f>'1 g'!B9</f>
        <v>#N/A</v>
      </c>
      <c r="G61" s="955"/>
      <c r="H61" s="956" t="e">
        <f>'1 g'!D9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x14ac:dyDescent="0.2">
      <c r="A70" s="959" t="s">
        <v>131</v>
      </c>
      <c r="B70" s="959"/>
      <c r="C70" s="959"/>
      <c r="D70" s="959"/>
      <c r="E70" s="959"/>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388</v>
      </c>
      <c r="F72" s="964" t="s">
        <v>358</v>
      </c>
      <c r="G72" s="953" t="s">
        <v>359</v>
      </c>
      <c r="H72" s="953"/>
      <c r="I72" s="953"/>
      <c r="J72" s="534" t="s">
        <v>81</v>
      </c>
    </row>
    <row r="73" spans="1:16384" ht="52.5" customHeight="1" x14ac:dyDescent="0.2">
      <c r="A73" s="939"/>
      <c r="B73" s="942"/>
      <c r="C73" s="537" t="s">
        <v>18</v>
      </c>
      <c r="D73" s="537" t="s">
        <v>396</v>
      </c>
      <c r="E73" s="962"/>
      <c r="F73" s="965"/>
      <c r="G73" s="537" t="s">
        <v>184</v>
      </c>
      <c r="H73" s="537" t="s">
        <v>17</v>
      </c>
      <c r="I73" s="534" t="s">
        <v>19</v>
      </c>
      <c r="J73" s="534" t="s">
        <v>82</v>
      </c>
    </row>
    <row r="74" spans="1:16384" s="350" customFormat="1" ht="27.95" customHeight="1" x14ac:dyDescent="0.2">
      <c r="A74" s="538">
        <v>1</v>
      </c>
      <c r="B74" s="539" t="e">
        <f>'1 g'!$I$8</f>
        <v>#N/A</v>
      </c>
      <c r="C74" s="539" t="e">
        <f>'1 g'!H9</f>
        <v>#N/A</v>
      </c>
      <c r="D74" s="540" t="e">
        <f>'1 g'!E72</f>
        <v>#N/A</v>
      </c>
      <c r="E74" s="557">
        <f>'DATOS '!W94</f>
        <v>0.3</v>
      </c>
      <c r="F74" s="557">
        <f>'DATOS '!X94</f>
        <v>1</v>
      </c>
      <c r="G74" s="541" t="e">
        <f>'1 g'!C49</f>
        <v>#DIV/0!</v>
      </c>
      <c r="H74" s="541" t="e">
        <f>'1 g'!D49</f>
        <v>#DIV/0!</v>
      </c>
      <c r="I74" s="541" t="e">
        <f>'1 g'!E49</f>
        <v>#DIV/0!</v>
      </c>
      <c r="J74" s="542" t="e">
        <f>IF(ABS(D74)+E74&gt;=((F74)),"NO","SI")</f>
        <v>#N/A</v>
      </c>
    </row>
    <row r="75" spans="1:16384" s="350" customFormat="1" ht="27.95" customHeight="1" x14ac:dyDescent="0.2">
      <c r="A75" s="538">
        <v>2</v>
      </c>
      <c r="B75" s="539" t="e">
        <f>'2 g'!I8</f>
        <v>#N/A</v>
      </c>
      <c r="C75" s="539" t="e">
        <f>'2 g'!H9</f>
        <v>#N/A</v>
      </c>
      <c r="D75" s="540" t="e">
        <f>'2 g'!E72</f>
        <v>#N/A</v>
      </c>
      <c r="E75" s="557">
        <f>'DATOS 1'!W95</f>
        <v>0.4</v>
      </c>
      <c r="F75" s="557">
        <f>'DATOS '!X95</f>
        <v>1.2</v>
      </c>
      <c r="G75" s="541" t="e">
        <f>'2 g'!C49</f>
        <v>#DIV/0!</v>
      </c>
      <c r="H75" s="541" t="e">
        <f>'2 g'!D49</f>
        <v>#DIV/0!</v>
      </c>
      <c r="I75" s="541" t="e">
        <f>'2 g'!E49</f>
        <v>#DIV/0!</v>
      </c>
      <c r="J75" s="542" t="e">
        <f t="shared" ref="J75:J90" si="0">IF(ABS(D75)+E75&gt;=((F75)),"NO","SI")</f>
        <v>#N/A</v>
      </c>
    </row>
    <row r="76" spans="1:16384" s="350" customFormat="1" ht="27.95" customHeight="1" x14ac:dyDescent="0.2">
      <c r="A76" s="538">
        <v>3</v>
      </c>
      <c r="B76" s="539" t="e">
        <f>'2 g +'!I8</f>
        <v>#N/A</v>
      </c>
      <c r="C76" s="543" t="e">
        <f>'2 g +'!H9</f>
        <v>#N/A</v>
      </c>
      <c r="D76" s="540" t="e">
        <f>'2 g +'!E72</f>
        <v>#N/A</v>
      </c>
      <c r="E76" s="557">
        <f>'DATOS 1'!W96</f>
        <v>0.4</v>
      </c>
      <c r="F76" s="557">
        <f>'DATOS '!X96</f>
        <v>1.2</v>
      </c>
      <c r="G76" s="541" t="e">
        <f>'2 g +'!C49</f>
        <v>#DIV/0!</v>
      </c>
      <c r="H76" s="541" t="e">
        <f>'2 g +'!D49</f>
        <v>#DIV/0!</v>
      </c>
      <c r="I76" s="541" t="e">
        <f>'2 g +'!E49</f>
        <v>#DIV/0!</v>
      </c>
      <c r="J76" s="542" t="e">
        <f t="shared" si="0"/>
        <v>#N/A</v>
      </c>
    </row>
    <row r="77" spans="1:16384" s="350" customFormat="1" ht="27.95" customHeight="1" x14ac:dyDescent="0.2">
      <c r="A77" s="538">
        <v>4</v>
      </c>
      <c r="B77" s="539" t="e">
        <f>'5 g'!I8</f>
        <v>#N/A</v>
      </c>
      <c r="C77" s="543" t="e">
        <f>'5 g'!H9</f>
        <v>#N/A</v>
      </c>
      <c r="D77" s="540" t="e">
        <f>'5 g'!E72</f>
        <v>#N/A</v>
      </c>
      <c r="E77" s="557">
        <f>'DATOS 1'!W97</f>
        <v>0.5</v>
      </c>
      <c r="F77" s="557">
        <f>'DATOS '!X97</f>
        <v>1.6</v>
      </c>
      <c r="G77" s="541" t="e">
        <f>'5 g'!C49</f>
        <v>#DIV/0!</v>
      </c>
      <c r="H77" s="541" t="e">
        <f>'5 g'!D49</f>
        <v>#DIV/0!</v>
      </c>
      <c r="I77" s="541" t="e">
        <f>'5 g'!E49</f>
        <v>#DIV/0!</v>
      </c>
      <c r="J77" s="542" t="e">
        <f t="shared" si="0"/>
        <v>#N/A</v>
      </c>
    </row>
    <row r="78" spans="1:16384" s="351" customFormat="1" ht="27.95" customHeight="1" x14ac:dyDescent="0.2">
      <c r="A78" s="538">
        <v>5</v>
      </c>
      <c r="B78" s="542" t="e">
        <f>'10 g'!I8</f>
        <v>#N/A</v>
      </c>
      <c r="C78" s="543" t="e">
        <f>'10 g'!H9</f>
        <v>#N/A</v>
      </c>
      <c r="D78" s="540" t="e">
        <f>'10 g'!E72</f>
        <v>#N/A</v>
      </c>
      <c r="E78" s="557">
        <f>'DATOS 1'!W98</f>
        <v>0.6</v>
      </c>
      <c r="F78" s="557">
        <f>'DATOS '!X98</f>
        <v>2</v>
      </c>
      <c r="G78" s="541" t="e">
        <f>'10 g'!C49</f>
        <v>#DIV/0!</v>
      </c>
      <c r="H78" s="541" t="e">
        <f>'10 g'!D49</f>
        <v>#DIV/0!</v>
      </c>
      <c r="I78" s="541" t="e">
        <f>'10 g'!E49</f>
        <v>#DIV/0!</v>
      </c>
      <c r="J78" s="542" t="e">
        <f t="shared" si="0"/>
        <v>#N/A</v>
      </c>
      <c r="K78" s="350"/>
    </row>
    <row r="79" spans="1:16384" s="350" customFormat="1" ht="27.95" customHeight="1" x14ac:dyDescent="0.2">
      <c r="A79" s="538">
        <v>6</v>
      </c>
      <c r="B79" s="542" t="e">
        <f>'20 g'!I8</f>
        <v>#N/A</v>
      </c>
      <c r="C79" s="543" t="e">
        <f>'20 g'!H9</f>
        <v>#N/A</v>
      </c>
      <c r="D79" s="540" t="e">
        <f>'20 g'!E72</f>
        <v>#N/A</v>
      </c>
      <c r="E79" s="557">
        <f>'DATOS 1'!W99</f>
        <v>0.8</v>
      </c>
      <c r="F79" s="557">
        <f>'DATOS '!X99</f>
        <v>2.5</v>
      </c>
      <c r="G79" s="541" t="e">
        <f>'20 g'!C49</f>
        <v>#DIV/0!</v>
      </c>
      <c r="H79" s="541" t="e">
        <f>'20 g'!D49</f>
        <v>#DIV/0!</v>
      </c>
      <c r="I79" s="541" t="e">
        <f>'20 g'!E49</f>
        <v>#DIV/0!</v>
      </c>
      <c r="J79" s="542" t="e">
        <f t="shared" si="0"/>
        <v>#N/A</v>
      </c>
    </row>
    <row r="80" spans="1:16384" s="350" customFormat="1" ht="27.95" customHeight="1" x14ac:dyDescent="0.2">
      <c r="A80" s="538">
        <v>7</v>
      </c>
      <c r="B80" s="542" t="e">
        <f>'20 g +'!I8</f>
        <v>#N/A</v>
      </c>
      <c r="C80" s="543" t="e">
        <f>'20 g +'!H9</f>
        <v>#N/A</v>
      </c>
      <c r="D80" s="540" t="e">
        <f>'20 g +'!E72</f>
        <v>#N/A</v>
      </c>
      <c r="E80" s="557">
        <f>'DATOS 1'!W100</f>
        <v>0.8</v>
      </c>
      <c r="F80" s="557">
        <f>'DATOS '!X100</f>
        <v>2.5</v>
      </c>
      <c r="G80" s="541" t="e">
        <f>'20 g +'!C49</f>
        <v>#DIV/0!</v>
      </c>
      <c r="H80" s="541" t="e">
        <f>'20 g +'!D49</f>
        <v>#DIV/0!</v>
      </c>
      <c r="I80" s="541" t="e">
        <f>'20 g +'!E49</f>
        <v>#DIV/0!</v>
      </c>
      <c r="J80" s="542" t="e">
        <f t="shared" si="0"/>
        <v>#N/A</v>
      </c>
    </row>
    <row r="81" spans="1:10" s="350" customFormat="1" ht="27.95" customHeight="1" x14ac:dyDescent="0.2">
      <c r="A81" s="538">
        <v>8</v>
      </c>
      <c r="B81" s="542" t="e">
        <f>'50 g'!I8</f>
        <v>#N/A</v>
      </c>
      <c r="C81" s="543" t="e">
        <f>'50 g'!H9</f>
        <v>#N/A</v>
      </c>
      <c r="D81" s="540" t="e">
        <f>'50 g'!E72</f>
        <v>#N/A</v>
      </c>
      <c r="E81" s="557">
        <f>'DATOS 1'!W101</f>
        <v>1</v>
      </c>
      <c r="F81" s="557">
        <f>'DATOS '!X101</f>
        <v>3</v>
      </c>
      <c r="G81" s="541" t="e">
        <f>'50 g'!C49</f>
        <v>#DIV/0!</v>
      </c>
      <c r="H81" s="541" t="e">
        <f>'50 g'!D49</f>
        <v>#DIV/0!</v>
      </c>
      <c r="I81" s="541" t="e">
        <f>'50 g'!E49</f>
        <v>#DIV/0!</v>
      </c>
      <c r="J81" s="542" t="e">
        <f t="shared" si="0"/>
        <v>#N/A</v>
      </c>
    </row>
    <row r="82" spans="1:10" s="350" customFormat="1" ht="27.95" customHeight="1" x14ac:dyDescent="0.2">
      <c r="A82" s="538">
        <v>9</v>
      </c>
      <c r="B82" s="542" t="e">
        <f>'100 g'!I8</f>
        <v>#N/A</v>
      </c>
      <c r="C82" s="543" t="e">
        <f>'100 g'!H9</f>
        <v>#N/A</v>
      </c>
      <c r="D82" s="540" t="e">
        <f>'100 g'!E72</f>
        <v>#N/A</v>
      </c>
      <c r="E82" s="557">
        <f>'DATOS 1'!W102</f>
        <v>1.6</v>
      </c>
      <c r="F82" s="557">
        <f>'DATOS '!X102</f>
        <v>5</v>
      </c>
      <c r="G82" s="541" t="e">
        <f>'100 g'!C49</f>
        <v>#DIV/0!</v>
      </c>
      <c r="H82" s="541" t="e">
        <f>'100 g'!D49</f>
        <v>#DIV/0!</v>
      </c>
      <c r="I82" s="541" t="e">
        <f>'100 g'!E49</f>
        <v>#DIV/0!</v>
      </c>
      <c r="J82" s="542" t="e">
        <f t="shared" si="0"/>
        <v>#N/A</v>
      </c>
    </row>
    <row r="83" spans="1:10" s="350" customFormat="1" ht="27.95" customHeight="1" x14ac:dyDescent="0.2">
      <c r="A83" s="538">
        <v>10</v>
      </c>
      <c r="B83" s="542" t="e">
        <f>'200 g'!I8</f>
        <v>#N/A</v>
      </c>
      <c r="C83" s="543" t="e">
        <f>'200 g'!H9</f>
        <v>#N/A</v>
      </c>
      <c r="D83" s="540" t="e">
        <f>'200 g'!E72</f>
        <v>#N/A</v>
      </c>
      <c r="E83" s="557">
        <f>'DATOS 1'!W103</f>
        <v>1.6</v>
      </c>
      <c r="F83" s="558">
        <f>'DATOS '!X103</f>
        <v>10</v>
      </c>
      <c r="G83" s="541" t="e">
        <f>'200 g'!C49</f>
        <v>#DIV/0!</v>
      </c>
      <c r="H83" s="541" t="e">
        <f>'200 g'!D49</f>
        <v>#DIV/0!</v>
      </c>
      <c r="I83" s="541" t="e">
        <f>'200 g'!E49</f>
        <v>#DIV/0!</v>
      </c>
      <c r="J83" s="542" t="e">
        <f t="shared" si="0"/>
        <v>#N/A</v>
      </c>
    </row>
    <row r="84" spans="1:10" s="350" customFormat="1" ht="27.95" customHeight="1" x14ac:dyDescent="0.2">
      <c r="A84" s="538">
        <v>11</v>
      </c>
      <c r="B84" s="542" t="e">
        <f>'200 g +'!I8</f>
        <v>#N/A</v>
      </c>
      <c r="C84" s="543" t="e">
        <f>'200 g +'!H9</f>
        <v>#N/A</v>
      </c>
      <c r="D84" s="540" t="e">
        <f>'200 g +'!E72</f>
        <v>#N/A</v>
      </c>
      <c r="E84" s="557">
        <f>'DATOS 1'!W104</f>
        <v>1.6</v>
      </c>
      <c r="F84" s="558">
        <f>'DATOS '!X104</f>
        <v>10</v>
      </c>
      <c r="G84" s="541" t="e">
        <f>'200 g +'!C49</f>
        <v>#DIV/0!</v>
      </c>
      <c r="H84" s="541" t="e">
        <f>'200 g +'!D49</f>
        <v>#DIV/0!</v>
      </c>
      <c r="I84" s="541" t="e">
        <f>'200 g +'!E49</f>
        <v>#DIV/0!</v>
      </c>
      <c r="J84" s="542" t="e">
        <f t="shared" si="0"/>
        <v>#N/A</v>
      </c>
    </row>
    <row r="85" spans="1:10" s="350" customFormat="1" ht="27.95" customHeight="1" x14ac:dyDescent="0.2">
      <c r="A85" s="538">
        <v>12</v>
      </c>
      <c r="B85" s="542" t="e">
        <f>'500 g'!I8</f>
        <v>#N/A</v>
      </c>
      <c r="C85" s="543" t="e">
        <f>'500 g'!H9</f>
        <v>#N/A</v>
      </c>
      <c r="D85" s="540" t="e">
        <f>'500 g'!E72</f>
        <v>#N/A</v>
      </c>
      <c r="E85" s="557">
        <f>'DATOS 1'!W105</f>
        <v>8</v>
      </c>
      <c r="F85" s="558">
        <f>'DATOS '!X105</f>
        <v>25</v>
      </c>
      <c r="G85" s="541" t="e">
        <f>'500 g'!C49</f>
        <v>#DIV/0!</v>
      </c>
      <c r="H85" s="541" t="e">
        <f>'500 g'!D49</f>
        <v>#DIV/0!</v>
      </c>
      <c r="I85" s="541" t="e">
        <f>'500 g'!E49</f>
        <v>#DIV/0!</v>
      </c>
      <c r="J85" s="542" t="e">
        <f t="shared" si="0"/>
        <v>#N/A</v>
      </c>
    </row>
    <row r="86" spans="1:10" s="350" customFormat="1" ht="27.95" customHeight="1" x14ac:dyDescent="0.2">
      <c r="A86" s="538">
        <v>13</v>
      </c>
      <c r="B86" s="542" t="e">
        <f>'1 kg'!I8</f>
        <v>#N/A</v>
      </c>
      <c r="C86" s="543" t="e">
        <f>'1 kg'!H9</f>
        <v>#N/A</v>
      </c>
      <c r="D86" s="540" t="e">
        <f>'1 kg'!E72</f>
        <v>#N/A</v>
      </c>
      <c r="E86" s="558">
        <f>'DATOS 1'!W106</f>
        <v>16</v>
      </c>
      <c r="F86" s="558">
        <f>'DATOS '!X106</f>
        <v>50</v>
      </c>
      <c r="G86" s="541" t="e">
        <f>'1 kg'!C49</f>
        <v>#DIV/0!</v>
      </c>
      <c r="H86" s="541" t="e">
        <f>'1 kg'!D49</f>
        <v>#DIV/0!</v>
      </c>
      <c r="I86" s="541" t="e">
        <f>'1 kg'!E49</f>
        <v>#DIV/0!</v>
      </c>
      <c r="J86" s="542" t="e">
        <f t="shared" si="0"/>
        <v>#N/A</v>
      </c>
    </row>
    <row r="87" spans="1:10" s="350" customFormat="1" ht="27.95" customHeight="1" x14ac:dyDescent="0.2">
      <c r="A87" s="538">
        <v>14</v>
      </c>
      <c r="B87" s="542" t="e">
        <f>'2 kg'!I8</f>
        <v>#N/A</v>
      </c>
      <c r="C87" s="543" t="e">
        <f>'2 kg'!H9</f>
        <v>#N/A</v>
      </c>
      <c r="D87" s="540" t="e">
        <f>'2 kg'!E72</f>
        <v>#N/A</v>
      </c>
      <c r="E87" s="558">
        <f>'DATOS 1'!W107</f>
        <v>30</v>
      </c>
      <c r="F87" s="558">
        <f>'DATOS '!X107</f>
        <v>100</v>
      </c>
      <c r="G87" s="541" t="e">
        <f>'2 kg'!C49</f>
        <v>#DIV/0!</v>
      </c>
      <c r="H87" s="541" t="e">
        <f>'2 kg'!D49</f>
        <v>#DIV/0!</v>
      </c>
      <c r="I87" s="541" t="e">
        <f>'2 kg'!E49</f>
        <v>#DIV/0!</v>
      </c>
      <c r="J87" s="542" t="e">
        <f t="shared" si="0"/>
        <v>#N/A</v>
      </c>
    </row>
    <row r="88" spans="1:10" s="350" customFormat="1" ht="27.95" customHeight="1" x14ac:dyDescent="0.2">
      <c r="A88" s="538">
        <v>15</v>
      </c>
      <c r="B88" s="542" t="e">
        <f>'2 kg +'!I8</f>
        <v>#N/A</v>
      </c>
      <c r="C88" s="543" t="e">
        <f>'2 kg +'!H9</f>
        <v>#N/A</v>
      </c>
      <c r="D88" s="540" t="e">
        <f>'2 kg +'!E72</f>
        <v>#N/A</v>
      </c>
      <c r="E88" s="558">
        <f>'DATOS 1'!W108</f>
        <v>30</v>
      </c>
      <c r="F88" s="558">
        <f>'DATOS '!X108</f>
        <v>100</v>
      </c>
      <c r="G88" s="541" t="e">
        <f>'2 kg +'!C49</f>
        <v>#DIV/0!</v>
      </c>
      <c r="H88" s="541" t="e">
        <f>'2 kg +'!D49</f>
        <v>#DIV/0!</v>
      </c>
      <c r="I88" s="541" t="e">
        <f>'2 kg +'!E49</f>
        <v>#DIV/0!</v>
      </c>
      <c r="J88" s="542" t="e">
        <f t="shared" si="0"/>
        <v>#N/A</v>
      </c>
    </row>
    <row r="89" spans="1:10" s="350" customFormat="1" ht="27.95" customHeight="1" x14ac:dyDescent="0.2">
      <c r="A89" s="538">
        <v>16</v>
      </c>
      <c r="B89" s="542" t="e">
        <f>'5 kg'!I8</f>
        <v>#N/A</v>
      </c>
      <c r="C89" s="543" t="e">
        <f>'5 kg'!H9</f>
        <v>#N/A</v>
      </c>
      <c r="D89" s="540" t="e">
        <f>'5 kg'!E72</f>
        <v>#N/A</v>
      </c>
      <c r="E89" s="558">
        <f>'DATOS 1'!W109</f>
        <v>80</v>
      </c>
      <c r="F89" s="558">
        <f>'DATOS '!X109</f>
        <v>250</v>
      </c>
      <c r="G89" s="541" t="e">
        <f>'5 kg'!C49</f>
        <v>#DIV/0!</v>
      </c>
      <c r="H89" s="541" t="e">
        <f>'5 kg'!D49</f>
        <v>#DIV/0!</v>
      </c>
      <c r="I89" s="541" t="e">
        <f>'5 kg'!E49</f>
        <v>#DIV/0!</v>
      </c>
      <c r="J89" s="542" t="e">
        <f t="shared" si="0"/>
        <v>#N/A</v>
      </c>
    </row>
    <row r="90" spans="1:10" s="350" customFormat="1" ht="27.95" customHeight="1" x14ac:dyDescent="0.2">
      <c r="A90" s="538">
        <v>17</v>
      </c>
      <c r="B90" s="542" t="e">
        <f>'10 kg '!I8</f>
        <v>#N/A</v>
      </c>
      <c r="C90" s="543" t="e">
        <f>'10 kg '!H9</f>
        <v>#N/A</v>
      </c>
      <c r="D90" s="545" t="e">
        <f>'10 kg '!E73</f>
        <v>#N/A</v>
      </c>
      <c r="E90" s="559">
        <f>'DATOS 1'!W110</f>
        <v>0.16</v>
      </c>
      <c r="F90" s="559">
        <f>'DATOS '!X110/1000</f>
        <v>0.5</v>
      </c>
      <c r="G90" s="541" t="e">
        <f>'10 kg '!C49</f>
        <v>#DIV/0!</v>
      </c>
      <c r="H90" s="541" t="e">
        <f>'10 kg '!D49</f>
        <v>#DIV/0!</v>
      </c>
      <c r="I90" s="541" t="e">
        <f>'10 kg '!E49</f>
        <v>#DIV/0!</v>
      </c>
      <c r="J90" s="542" t="e">
        <f t="shared" si="0"/>
        <v>#N/A</v>
      </c>
    </row>
    <row r="91" spans="1:10" s="526" customFormat="1" ht="20.100000000000001" customHeight="1" x14ac:dyDescent="0.2">
      <c r="A91" s="522"/>
      <c r="B91" s="523"/>
      <c r="C91" s="524"/>
      <c r="D91" s="525"/>
      <c r="E91" s="525"/>
      <c r="F91" s="524"/>
      <c r="G91" s="524"/>
      <c r="H91" s="524"/>
      <c r="I91" s="524"/>
      <c r="J91" s="524"/>
    </row>
    <row r="92" spans="1:10" ht="12" customHeight="1" x14ac:dyDescent="0.2">
      <c r="A92" s="963" t="s">
        <v>417</v>
      </c>
      <c r="B92" s="963"/>
      <c r="C92" s="963"/>
      <c r="D92" s="963"/>
      <c r="E92" s="963"/>
      <c r="F92" s="963"/>
      <c r="G92" s="963"/>
      <c r="H92" s="963"/>
      <c r="I92" s="963"/>
      <c r="J92" s="963"/>
    </row>
    <row r="93" spans="1:10" ht="12" customHeight="1" x14ac:dyDescent="0.2">
      <c r="A93" s="963"/>
      <c r="B93" s="963"/>
      <c r="C93" s="963"/>
      <c r="D93" s="963"/>
      <c r="E93" s="963"/>
      <c r="F93" s="963"/>
      <c r="G93" s="963"/>
      <c r="H93" s="963"/>
      <c r="I93" s="963"/>
      <c r="J93" s="963"/>
    </row>
    <row r="94" spans="1:10" ht="12" customHeight="1" x14ac:dyDescent="0.2">
      <c r="A94" s="963"/>
      <c r="B94" s="963"/>
      <c r="C94" s="963"/>
      <c r="D94" s="963"/>
      <c r="E94" s="963"/>
      <c r="F94" s="963"/>
      <c r="G94" s="963"/>
      <c r="H94" s="963"/>
      <c r="I94" s="963"/>
      <c r="J94" s="963"/>
    </row>
    <row r="95" spans="1:10" ht="12" customHeight="1" x14ac:dyDescent="0.2">
      <c r="A95" s="963"/>
      <c r="B95" s="963"/>
      <c r="C95" s="963"/>
      <c r="D95" s="963"/>
      <c r="E95" s="963"/>
      <c r="F95" s="963"/>
      <c r="G95" s="963"/>
      <c r="H95" s="963"/>
      <c r="I95" s="963"/>
      <c r="J95" s="963"/>
    </row>
    <row r="96" spans="1:10" ht="20.100000000000001" customHeight="1" x14ac:dyDescent="0.2">
      <c r="A96" s="535"/>
      <c r="B96" s="535"/>
      <c r="C96" s="535"/>
      <c r="D96" s="535"/>
      <c r="E96" s="535"/>
      <c r="F96" s="535"/>
      <c r="G96" s="535"/>
      <c r="H96" s="535"/>
      <c r="I96" s="535"/>
      <c r="J96" s="535"/>
    </row>
    <row r="97" spans="1:10" ht="65.099999999999994" customHeight="1" x14ac:dyDescent="0.2">
      <c r="A97" s="535"/>
      <c r="B97" s="535"/>
      <c r="C97" s="535"/>
      <c r="D97" s="535"/>
      <c r="E97" s="535"/>
      <c r="F97" s="535"/>
      <c r="G97" s="535"/>
      <c r="H97" s="535"/>
      <c r="I97" s="535"/>
      <c r="J97" s="535"/>
    </row>
    <row r="98" spans="1:10" ht="20.100000000000001" customHeight="1" x14ac:dyDescent="0.25">
      <c r="A98" s="535"/>
      <c r="B98" s="535"/>
      <c r="C98" s="535"/>
      <c r="D98" s="535"/>
      <c r="E98" s="535"/>
      <c r="F98" s="535"/>
      <c r="G98" s="917" t="s">
        <v>37</v>
      </c>
      <c r="H98" s="917"/>
      <c r="I98" s="945">
        <f>I2</f>
        <v>0</v>
      </c>
      <c r="J98" s="945"/>
    </row>
    <row r="99" spans="1:10" ht="15.75" x14ac:dyDescent="0.2">
      <c r="A99" s="935" t="s">
        <v>83</v>
      </c>
      <c r="B99" s="935"/>
      <c r="C99" s="935"/>
      <c r="D99" s="935"/>
      <c r="E99" s="501"/>
      <c r="F99" s="501"/>
      <c r="G99" s="501"/>
      <c r="H99" s="501"/>
      <c r="I99" s="501"/>
      <c r="J99" s="501"/>
    </row>
    <row r="100" spans="1:10" x14ac:dyDescent="0.2">
      <c r="A100" s="527"/>
      <c r="B100" s="527"/>
      <c r="C100" s="527"/>
      <c r="D100" s="527"/>
      <c r="E100" s="527"/>
      <c r="F100" s="527"/>
      <c r="G100" s="527"/>
      <c r="H100" s="527"/>
      <c r="I100" s="527"/>
      <c r="J100" s="527"/>
    </row>
    <row r="101" spans="1:10" ht="15.75" x14ac:dyDescent="0.2">
      <c r="A101" s="551" t="s">
        <v>183</v>
      </c>
      <c r="B101" s="552" t="s">
        <v>301</v>
      </c>
      <c r="C101" s="553"/>
      <c r="D101" s="553"/>
      <c r="E101" s="553"/>
      <c r="F101" s="553"/>
      <c r="G101" s="553"/>
      <c r="H101" s="554"/>
      <c r="I101" s="554"/>
      <c r="J101" s="554"/>
    </row>
    <row r="102" spans="1:10" ht="15.75" x14ac:dyDescent="0.2">
      <c r="A102" s="551" t="s">
        <v>183</v>
      </c>
      <c r="B102" s="555" t="s">
        <v>302</v>
      </c>
      <c r="C102" s="552"/>
      <c r="D102" s="552"/>
      <c r="E102" s="552"/>
      <c r="F102" s="552"/>
      <c r="G102" s="552"/>
      <c r="H102" s="554"/>
      <c r="I102" s="554"/>
      <c r="J102" s="554"/>
    </row>
    <row r="103" spans="1:10" ht="15.75" x14ac:dyDescent="0.2">
      <c r="A103" s="551" t="s">
        <v>183</v>
      </c>
      <c r="B103" s="556" t="s">
        <v>303</v>
      </c>
      <c r="C103" s="552"/>
      <c r="D103" s="552"/>
      <c r="E103" s="552"/>
      <c r="F103" s="552"/>
      <c r="G103" s="552"/>
      <c r="H103" s="554"/>
      <c r="I103" s="554"/>
      <c r="J103" s="554"/>
    </row>
    <row r="104" spans="1:10" ht="15.75" x14ac:dyDescent="0.2">
      <c r="A104" s="551" t="s">
        <v>183</v>
      </c>
      <c r="B104" s="555" t="s">
        <v>304</v>
      </c>
      <c r="C104" s="552"/>
      <c r="D104" s="552"/>
      <c r="E104" s="552"/>
      <c r="F104" s="552"/>
      <c r="G104" s="552"/>
      <c r="H104" s="554"/>
      <c r="I104" s="554"/>
      <c r="J104" s="554"/>
    </row>
    <row r="105" spans="1:10" ht="15.75" x14ac:dyDescent="0.2">
      <c r="A105" s="551" t="s">
        <v>183</v>
      </c>
      <c r="B105" s="555" t="s">
        <v>305</v>
      </c>
      <c r="C105" s="555"/>
      <c r="D105" s="555"/>
      <c r="E105" s="555"/>
      <c r="F105" s="555"/>
      <c r="G105" s="555"/>
      <c r="H105" s="554"/>
      <c r="I105" s="554"/>
      <c r="J105" s="554"/>
    </row>
    <row r="106" spans="1:10" ht="15.75" x14ac:dyDescent="0.2">
      <c r="A106" s="551"/>
      <c r="B106" s="555"/>
      <c r="C106" s="555"/>
      <c r="D106" s="555"/>
      <c r="E106" s="555"/>
      <c r="F106" s="555"/>
      <c r="G106" s="555"/>
      <c r="H106" s="554"/>
      <c r="I106" s="554"/>
      <c r="J106" s="554"/>
    </row>
    <row r="107" spans="1:10" ht="15.75" x14ac:dyDescent="0.2">
      <c r="A107" s="551"/>
      <c r="B107" s="555"/>
      <c r="C107" s="555"/>
      <c r="D107" s="555"/>
      <c r="E107" s="555"/>
      <c r="F107" s="555"/>
      <c r="G107" s="555"/>
      <c r="H107" s="554"/>
      <c r="I107" s="554"/>
      <c r="J107" s="554"/>
    </row>
    <row r="108" spans="1:10" ht="15.75" x14ac:dyDescent="0.2">
      <c r="A108" s="551"/>
      <c r="B108" s="555"/>
      <c r="C108" s="555"/>
      <c r="D108" s="555"/>
      <c r="E108" s="555"/>
      <c r="F108" s="555"/>
      <c r="G108" s="555"/>
      <c r="H108" s="554"/>
      <c r="I108" s="554"/>
      <c r="J108" s="554"/>
    </row>
    <row r="109" spans="1:10" ht="15.75" x14ac:dyDescent="0.2">
      <c r="A109" s="551"/>
      <c r="B109" s="555"/>
      <c r="C109" s="555"/>
      <c r="D109" s="555"/>
      <c r="E109" s="555"/>
      <c r="F109" s="555"/>
      <c r="G109" s="555"/>
      <c r="H109" s="554"/>
      <c r="I109" s="554"/>
      <c r="J109" s="554"/>
    </row>
    <row r="110" spans="1:10" ht="15.75" x14ac:dyDescent="0.2">
      <c r="A110" s="528"/>
      <c r="B110" s="481"/>
      <c r="C110" s="481"/>
      <c r="D110" s="481"/>
      <c r="E110" s="481"/>
      <c r="F110" s="481"/>
      <c r="G110" s="481"/>
      <c r="H110" s="501"/>
      <c r="I110" s="501"/>
      <c r="J110" s="501"/>
    </row>
    <row r="111" spans="1:10" x14ac:dyDescent="0.2">
      <c r="A111" s="529"/>
      <c r="B111" s="529"/>
      <c r="C111" s="529"/>
      <c r="D111" s="529"/>
      <c r="E111" s="529"/>
      <c r="F111" s="529"/>
      <c r="G111" s="507"/>
      <c r="H111" s="507"/>
      <c r="I111" s="501"/>
      <c r="J111" s="501"/>
    </row>
    <row r="112" spans="1:10" x14ac:dyDescent="0.2">
      <c r="A112" s="501"/>
      <c r="B112" s="501"/>
      <c r="C112" s="501"/>
      <c r="D112" s="501"/>
      <c r="E112" s="501"/>
      <c r="F112" s="501"/>
      <c r="G112" s="501"/>
      <c r="H112" s="501"/>
      <c r="I112" s="501"/>
      <c r="J112" s="501"/>
    </row>
    <row r="113" spans="1:10" ht="15.75" x14ac:dyDescent="0.25">
      <c r="A113" s="958" t="s">
        <v>28</v>
      </c>
      <c r="B113" s="958"/>
      <c r="C113" s="958"/>
      <c r="D113" s="501"/>
      <c r="E113" s="530"/>
      <c r="F113" s="501"/>
      <c r="G113" s="501"/>
      <c r="H113" s="501"/>
      <c r="I113" s="501"/>
      <c r="J113" s="501"/>
    </row>
    <row r="114" spans="1:10" x14ac:dyDescent="0.2">
      <c r="A114" s="501"/>
      <c r="B114" s="501"/>
      <c r="C114" s="501"/>
      <c r="D114" s="501"/>
      <c r="E114" s="501"/>
      <c r="F114" s="501"/>
      <c r="G114" s="501"/>
      <c r="H114" s="501"/>
      <c r="I114" s="501"/>
      <c r="J114" s="501"/>
    </row>
    <row r="115" spans="1:10" x14ac:dyDescent="0.2">
      <c r="A115" s="501"/>
      <c r="B115" s="501"/>
      <c r="C115" s="501"/>
      <c r="D115" s="501"/>
      <c r="E115" s="501"/>
      <c r="F115" s="501"/>
      <c r="G115" s="531"/>
      <c r="H115" s="501"/>
      <c r="I115" s="501"/>
      <c r="J115" s="505"/>
    </row>
    <row r="116" spans="1:10" ht="16.5" thickBot="1" x14ac:dyDescent="0.3">
      <c r="A116" s="530"/>
      <c r="B116" s="966"/>
      <c r="C116" s="966"/>
      <c r="D116" s="966"/>
      <c r="E116" s="966"/>
      <c r="F116" s="501"/>
      <c r="G116" s="548"/>
      <c r="H116" s="548"/>
      <c r="I116" s="548"/>
      <c r="J116" s="549"/>
    </row>
    <row r="117" spans="1:10" ht="15.75" customHeight="1" x14ac:dyDescent="0.2">
      <c r="A117" s="501"/>
      <c r="B117" s="967" t="s">
        <v>179</v>
      </c>
      <c r="C117" s="967"/>
      <c r="D117" s="967"/>
      <c r="E117" s="967"/>
      <c r="F117" s="550"/>
      <c r="G117" s="968" t="s">
        <v>180</v>
      </c>
      <c r="H117" s="968"/>
      <c r="I117" s="968"/>
      <c r="J117" s="968"/>
    </row>
    <row r="118" spans="1:10" x14ac:dyDescent="0.2">
      <c r="A118" s="501"/>
      <c r="B118" s="916" t="e">
        <f>VLOOKUP($F$117,'DATOS '!$V$81:$Y$85,4,FALSE)</f>
        <v>#N/A</v>
      </c>
      <c r="C118" s="916"/>
      <c r="D118" s="916"/>
      <c r="E118" s="916"/>
      <c r="F118" s="501"/>
      <c r="G118" s="916" t="e">
        <f>VLOOKUP($J$116,'DATOS '!V81:Y85,4,FALSE)</f>
        <v>#N/A</v>
      </c>
      <c r="H118" s="916"/>
      <c r="I118" s="916"/>
      <c r="J118" s="916"/>
    </row>
    <row r="119" spans="1:10" ht="15.75" customHeight="1" x14ac:dyDescent="0.2">
      <c r="A119" s="501"/>
      <c r="B119" s="916" t="e">
        <f>VLOOKUP($F$117,'DATOS '!$V$81:$Y$85,2,FALSE)</f>
        <v>#N/A</v>
      </c>
      <c r="C119" s="916"/>
      <c r="D119" s="916"/>
      <c r="E119" s="916"/>
      <c r="F119" s="501"/>
      <c r="G119" s="945" t="e">
        <f>VLOOKUP($J$116,'DATOS '!$V$81:$Y$85,2,FALSE)</f>
        <v>#N/A</v>
      </c>
      <c r="H119" s="945"/>
      <c r="I119" s="945"/>
      <c r="J119" s="945"/>
    </row>
    <row r="120" spans="1:10" x14ac:dyDescent="0.2">
      <c r="A120" s="501"/>
      <c r="B120" s="501"/>
      <c r="C120" s="501"/>
      <c r="D120" s="501"/>
      <c r="E120" s="501"/>
      <c r="F120" s="501"/>
      <c r="G120" s="501"/>
      <c r="H120" s="501"/>
      <c r="I120" s="501"/>
      <c r="J120" s="505"/>
    </row>
    <row r="121" spans="1:10" x14ac:dyDescent="0.2">
      <c r="A121" s="501"/>
      <c r="B121" s="969" t="s">
        <v>431</v>
      </c>
      <c r="C121" s="969"/>
      <c r="D121" s="969"/>
      <c r="E121" s="969"/>
      <c r="F121" s="970"/>
      <c r="G121" s="970"/>
      <c r="H121" s="501"/>
      <c r="I121" s="501"/>
      <c r="J121" s="505"/>
    </row>
    <row r="122" spans="1:10" x14ac:dyDescent="0.2">
      <c r="A122" s="501"/>
      <c r="B122" s="501"/>
      <c r="C122" s="501"/>
      <c r="D122" s="501"/>
      <c r="E122" s="501"/>
      <c r="F122" s="501"/>
      <c r="G122" s="501"/>
      <c r="H122" s="501"/>
      <c r="I122" s="501"/>
      <c r="J122" s="505"/>
    </row>
    <row r="123" spans="1:10" x14ac:dyDescent="0.2">
      <c r="A123" s="501"/>
      <c r="B123" s="501"/>
      <c r="C123" s="971" t="s">
        <v>84</v>
      </c>
      <c r="D123" s="971"/>
      <c r="E123" s="971"/>
      <c r="F123" s="971"/>
      <c r="G123" s="971"/>
      <c r="H123" s="971"/>
      <c r="I123" s="501"/>
      <c r="J123" s="505"/>
    </row>
    <row r="124" spans="1:10" x14ac:dyDescent="0.2">
      <c r="A124" s="501"/>
      <c r="B124" s="501"/>
      <c r="C124" s="501"/>
      <c r="D124" s="501"/>
      <c r="E124" s="501"/>
      <c r="F124" s="501"/>
      <c r="G124" s="501"/>
      <c r="H124" s="501"/>
      <c r="I124" s="501"/>
      <c r="J124" s="501"/>
    </row>
    <row r="125" spans="1:10" x14ac:dyDescent="0.2">
      <c r="A125" s="501"/>
      <c r="B125" s="501"/>
      <c r="C125" s="501"/>
      <c r="D125" s="501"/>
      <c r="E125" s="501"/>
      <c r="F125" s="501"/>
      <c r="G125" s="501"/>
      <c r="H125" s="501"/>
      <c r="I125" s="501"/>
      <c r="J125" s="501"/>
    </row>
    <row r="126" spans="1:10" x14ac:dyDescent="0.2">
      <c r="A126" s="501"/>
      <c r="B126" s="501"/>
      <c r="C126" s="501"/>
      <c r="D126" s="501"/>
      <c r="E126" s="501"/>
      <c r="F126" s="501"/>
      <c r="G126" s="501"/>
      <c r="H126" s="501"/>
      <c r="I126" s="501"/>
      <c r="J126" s="501"/>
    </row>
  </sheetData>
  <sheetProtection algorithmName="SHA-512" hashValue="EIPffbAefZpMDPCbnOgRx5EUxBXs1TdNQzuUhd17BUSJ544PBxfMlAQDfkXzVCG1cgRC/Z8/VEuK6npPNbBKDQ==" saltValue="uzxDKlY9qtWQuYlxnbeYZQ==" spinCount="100000" sheet="1" objects="1" scenarios="1"/>
  <mergeCells count="90">
    <mergeCell ref="B121:E121"/>
    <mergeCell ref="F121:G121"/>
    <mergeCell ref="C123:H123"/>
    <mergeCell ref="G119:J119"/>
    <mergeCell ref="G118:J118"/>
    <mergeCell ref="B116:E116"/>
    <mergeCell ref="B117:E117"/>
    <mergeCell ref="B118:E118"/>
    <mergeCell ref="B119:E119"/>
    <mergeCell ref="G117:J117"/>
    <mergeCell ref="G72:I72"/>
    <mergeCell ref="A92:J95"/>
    <mergeCell ref="G98:H98"/>
    <mergeCell ref="I98:J98"/>
    <mergeCell ref="A99:D99"/>
    <mergeCell ref="F72:F73"/>
    <mergeCell ref="A113:C113"/>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A24:F24"/>
    <mergeCell ref="B25:E25"/>
    <mergeCell ref="A26:D26"/>
    <mergeCell ref="E26:F26"/>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3" manualBreakCount="3">
    <brk id="36" max="8" man="1"/>
    <brk id="67" max="9" man="1"/>
    <brk id="9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'!$V$81:$V$85</xm:f>
          </x14:formula1>
          <xm:sqref>J116</xm:sqref>
        </x14:dataValidation>
        <x14:dataValidation type="list" allowBlank="1" showInputMessage="1" showErrorMessage="1">
          <x14:formula1>
            <xm:f>'DATOS 1'!$V$81:$V$83</xm:f>
          </x14:formula1>
          <xm:sqref>F117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3"/>
  <sheetViews>
    <sheetView showGridLines="0" zoomScale="80" zoomScaleNormal="80" workbookViewId="0">
      <selection activeCell="K14" sqref="K1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461" t="s">
        <v>0</v>
      </c>
      <c r="C27" s="241"/>
      <c r="D27" s="241"/>
      <c r="E27" s="241"/>
      <c r="F27" s="241"/>
      <c r="G27" s="241"/>
      <c r="H27" s="241"/>
      <c r="I27" s="112"/>
      <c r="J27" s="112"/>
    </row>
    <row r="28" spans="1:11" s="113" customFormat="1" ht="31.5" customHeight="1" x14ac:dyDescent="0.2">
      <c r="A28" s="812"/>
      <c r="B28" s="461" t="s">
        <v>2</v>
      </c>
      <c r="C28" s="241"/>
      <c r="D28" s="241"/>
      <c r="E28" s="241"/>
      <c r="F28" s="241"/>
      <c r="G28" s="241"/>
      <c r="H28" s="241"/>
      <c r="I28" s="112"/>
      <c r="J28" s="112"/>
    </row>
    <row r="29" spans="1:11" s="113" customFormat="1" ht="31.5" customHeight="1" x14ac:dyDescent="0.2">
      <c r="A29" s="812"/>
      <c r="B29" s="461"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461">
        <v>2</v>
      </c>
      <c r="E38" s="461">
        <v>3</v>
      </c>
      <c r="F38" s="461">
        <v>4</v>
      </c>
      <c r="G38" s="461">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357</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462"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392" t="s">
        <v>190</v>
      </c>
      <c r="B71" s="393" t="s">
        <v>130</v>
      </c>
      <c r="C71" s="374"/>
      <c r="D71" s="460" t="s">
        <v>249</v>
      </c>
      <c r="E71" s="768" t="s">
        <v>101</v>
      </c>
      <c r="F71" s="768"/>
      <c r="G71" s="769" t="s">
        <v>78</v>
      </c>
      <c r="H71" s="770" t="s">
        <v>102</v>
      </c>
      <c r="I71" s="770"/>
      <c r="J71" s="771"/>
    </row>
    <row r="72" spans="1:11" s="113" customFormat="1" ht="31.5" customHeight="1" x14ac:dyDescent="0.2">
      <c r="A72" s="392" t="e">
        <f>C10</f>
        <v>#N/A</v>
      </c>
      <c r="B72" s="293" t="e">
        <f>C11</f>
        <v>#N/A</v>
      </c>
      <c r="C72" s="293" t="e">
        <f>H53</f>
        <v>#DIV/0!</v>
      </c>
      <c r="D72" s="395" t="e">
        <f>A72+B72/1000+C72/1000</f>
        <v>#N/A</v>
      </c>
      <c r="E72" s="396" t="e">
        <f>D72*1000-A72*1000</f>
        <v>#N/A</v>
      </c>
      <c r="F72" s="397" t="s">
        <v>3</v>
      </c>
      <c r="G72" s="769"/>
      <c r="H72" s="293" t="e">
        <f>H66</f>
        <v>#DIV/0!</v>
      </c>
      <c r="I72" s="772" t="s">
        <v>3</v>
      </c>
      <c r="J72" s="773"/>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Zik+1MUg8BaXqHz9isVHq2hP3ZE/oicSsCXjdI8PKIOnOYx9n6mDJ1T+p/e6UCyrUvzORpdz/+1oarrkqLnKEg==" saltValue="h3J66pypfTMEGdxhBZkBS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63"/>
    <mergeCell ref="I73:J73"/>
    <mergeCell ref="F65:G65"/>
    <mergeCell ref="F66:G66"/>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XFD108"/>
  <sheetViews>
    <sheetView showGridLines="0" view="pageBreakPreview" zoomScale="145" zoomScaleNormal="100" zoomScaleSheetLayoutView="145" workbookViewId="0">
      <selection activeCell="G3" sqref="G3:H3"/>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'!J24</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'!E24</f>
        <v>0</v>
      </c>
      <c r="E5" s="915"/>
      <c r="F5" s="915"/>
      <c r="G5" s="915"/>
    </row>
    <row r="6" spans="1:10" ht="18" customHeight="1" x14ac:dyDescent="0.2">
      <c r="A6" s="914" t="s">
        <v>12</v>
      </c>
      <c r="B6" s="914"/>
      <c r="C6" s="502"/>
      <c r="D6" s="915">
        <f>'DATOS '!F24</f>
        <v>0</v>
      </c>
      <c r="E6" s="915"/>
      <c r="F6" s="915"/>
      <c r="G6" s="915"/>
      <c r="H6" s="915"/>
      <c r="I6" s="915"/>
      <c r="J6" s="501"/>
    </row>
    <row r="7" spans="1:10" ht="18" customHeight="1" x14ac:dyDescent="0.2">
      <c r="A7" s="914" t="s">
        <v>13</v>
      </c>
      <c r="B7" s="914"/>
      <c r="C7" s="501"/>
      <c r="D7" s="915">
        <f>'DATOS '!C24</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'!D24</f>
        <v>0</v>
      </c>
      <c r="E9" s="921"/>
      <c r="F9" s="922" t="s">
        <v>16</v>
      </c>
      <c r="G9" s="922"/>
      <c r="H9" s="922"/>
      <c r="I9" s="923" t="e">
        <f>'5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200</v>
      </c>
      <c r="E13" s="924"/>
      <c r="F13" s="499"/>
      <c r="G13" s="499"/>
      <c r="H13" s="505"/>
      <c r="I13" s="505"/>
      <c r="J13" s="501"/>
    </row>
    <row r="14" spans="1:10" ht="18" customHeight="1" x14ac:dyDescent="0.2">
      <c r="A14" s="914" t="s">
        <v>20</v>
      </c>
      <c r="B14" s="914"/>
      <c r="C14" s="914"/>
      <c r="D14" s="925">
        <f>'DATOS '!D54</f>
        <v>0</v>
      </c>
      <c r="E14" s="925"/>
      <c r="F14" s="925"/>
      <c r="G14" s="925"/>
      <c r="H14" s="501"/>
      <c r="I14" s="501"/>
      <c r="J14" s="501"/>
    </row>
    <row r="15" spans="1:10" ht="18" customHeight="1" x14ac:dyDescent="0.2">
      <c r="A15" s="914" t="s">
        <v>15</v>
      </c>
      <c r="B15" s="914"/>
      <c r="C15" s="914"/>
      <c r="D15" s="920">
        <f>'DATOS '!E54</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200</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'!C54</f>
        <v>0</v>
      </c>
      <c r="E19" s="925"/>
      <c r="F19" s="925"/>
      <c r="G19" s="925"/>
      <c r="H19" s="501"/>
      <c r="I19" s="501"/>
      <c r="J19" s="501"/>
    </row>
    <row r="20" spans="1:10" ht="18" customHeight="1" x14ac:dyDescent="0.2">
      <c r="A20" s="914" t="s">
        <v>22</v>
      </c>
      <c r="B20" s="914"/>
      <c r="C20" s="914"/>
      <c r="D20" s="914"/>
      <c r="E20" s="914"/>
      <c r="F20" s="914"/>
      <c r="G20" s="972" t="s">
        <v>422</v>
      </c>
      <c r="H20" s="972"/>
      <c r="I20" s="972"/>
      <c r="J20" s="972"/>
    </row>
    <row r="21" spans="1:10" ht="20.100000000000001" customHeight="1" x14ac:dyDescent="0.2">
      <c r="A21" s="503"/>
      <c r="B21" s="503"/>
      <c r="C21" s="503"/>
      <c r="D21" s="503"/>
      <c r="E21" s="503"/>
      <c r="F21" s="503"/>
      <c r="G21" s="499"/>
      <c r="H21" s="501"/>
      <c r="I21" s="501"/>
      <c r="J21" s="501"/>
    </row>
    <row r="22" spans="1:10" ht="20.100000000000001" customHeight="1" x14ac:dyDescent="0.2">
      <c r="A22" s="919" t="s">
        <v>385</v>
      </c>
      <c r="B22" s="919"/>
      <c r="C22" s="919"/>
      <c r="D22" s="919"/>
      <c r="E22" s="919"/>
      <c r="F22" s="919"/>
    </row>
    <row r="23" spans="1:10" ht="15" customHeight="1" x14ac:dyDescent="0.2">
      <c r="A23" s="504"/>
      <c r="B23" s="504"/>
      <c r="C23" s="504"/>
      <c r="D23" s="504"/>
      <c r="E23" s="506"/>
      <c r="F23" s="481"/>
      <c r="G23" s="481"/>
      <c r="H23" s="481"/>
      <c r="I23" s="481"/>
      <c r="J23" s="481"/>
    </row>
    <row r="24" spans="1:10" ht="20.100000000000001" customHeight="1" x14ac:dyDescent="0.2">
      <c r="A24" s="932" t="str">
        <f>'DATOS '!G24</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19" t="s">
        <v>387</v>
      </c>
      <c r="B26" s="919"/>
      <c r="C26" s="919"/>
      <c r="D26" s="919"/>
      <c r="E26" s="934">
        <f>'DATOS '!I24</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35" t="s">
        <v>407</v>
      </c>
      <c r="B44" s="935"/>
      <c r="C44" s="935"/>
      <c r="D44" s="935"/>
      <c r="E44" s="935"/>
      <c r="F44" s="935"/>
      <c r="G44" s="935"/>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5 kg</v>
      </c>
      <c r="B52" s="947"/>
      <c r="C52" s="948" t="s">
        <v>7</v>
      </c>
      <c r="D52" s="949"/>
      <c r="E52" s="950" t="s">
        <v>8</v>
      </c>
      <c r="F52" s="951"/>
      <c r="G52" s="514" t="e">
        <f>'5 kg COM'!H10</f>
        <v>#N/A</v>
      </c>
      <c r="H52" s="515" t="s">
        <v>412</v>
      </c>
      <c r="I52" s="516" t="e">
        <f>'5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423</v>
      </c>
      <c r="B61" s="954"/>
      <c r="C61" s="954"/>
      <c r="D61" s="532" t="e">
        <f>'5 kg COM'!B7</f>
        <v>#N/A</v>
      </c>
      <c r="E61" s="533" t="e">
        <f>'5 kg COM'!D7</f>
        <v>#N/A</v>
      </c>
      <c r="F61" s="955" t="e">
        <f>'5 kg COM'!B9</f>
        <v>#N/A</v>
      </c>
      <c r="G61" s="955"/>
      <c r="H61" s="956" t="e">
        <f>'5 kg COM'!D9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ht="15.75" x14ac:dyDescent="0.2">
      <c r="A70" s="957" t="s">
        <v>131</v>
      </c>
      <c r="B70" s="957"/>
      <c r="C70" s="957"/>
      <c r="D70" s="957"/>
      <c r="E70" s="957"/>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388</v>
      </c>
      <c r="F72" s="964" t="s">
        <v>358</v>
      </c>
      <c r="G72" s="953" t="s">
        <v>359</v>
      </c>
      <c r="H72" s="953"/>
      <c r="I72" s="953"/>
      <c r="J72" s="534" t="s">
        <v>81</v>
      </c>
    </row>
    <row r="73" spans="1:16384" ht="52.5" customHeight="1" x14ac:dyDescent="0.2">
      <c r="A73" s="939"/>
      <c r="B73" s="942"/>
      <c r="C73" s="537" t="s">
        <v>18</v>
      </c>
      <c r="D73" s="537" t="s">
        <v>396</v>
      </c>
      <c r="E73" s="962"/>
      <c r="F73" s="965"/>
      <c r="G73" s="537" t="s">
        <v>184</v>
      </c>
      <c r="H73" s="537" t="s">
        <v>17</v>
      </c>
      <c r="I73" s="534" t="s">
        <v>19</v>
      </c>
      <c r="J73" s="534" t="s">
        <v>82</v>
      </c>
    </row>
    <row r="74" spans="1:16384" s="350" customFormat="1" ht="27.95" customHeight="1" x14ac:dyDescent="0.2">
      <c r="A74" s="538">
        <v>1</v>
      </c>
      <c r="B74" s="539" t="e">
        <f>'5 kg COM'!I8</f>
        <v>#N/A</v>
      </c>
      <c r="C74" s="539" t="e">
        <f>'5 kg COM'!H9</f>
        <v>#N/A</v>
      </c>
      <c r="D74" s="544" t="e">
        <f>'5 kg COM'!E72</f>
        <v>#N/A</v>
      </c>
      <c r="E74" s="558">
        <f>'DATOS '!W109</f>
        <v>80</v>
      </c>
      <c r="F74" s="558">
        <f>'DATOS '!X109</f>
        <v>250</v>
      </c>
      <c r="G74" s="541" t="e">
        <f>'5 kg COM'!C49</f>
        <v>#DIV/0!</v>
      </c>
      <c r="H74" s="541" t="e">
        <f>'5 kg COM'!D49</f>
        <v>#DIV/0!</v>
      </c>
      <c r="I74" s="541" t="e">
        <f>'5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63" t="s">
        <v>417</v>
      </c>
      <c r="B76" s="963"/>
      <c r="C76" s="963"/>
      <c r="D76" s="963"/>
      <c r="E76" s="963"/>
      <c r="F76" s="963"/>
      <c r="G76" s="963"/>
      <c r="H76" s="963"/>
      <c r="I76" s="963"/>
      <c r="J76" s="963"/>
    </row>
    <row r="77" spans="1:16384" ht="12" customHeight="1" x14ac:dyDescent="0.2">
      <c r="A77" s="963"/>
      <c r="B77" s="963"/>
      <c r="C77" s="963"/>
      <c r="D77" s="963"/>
      <c r="E77" s="963"/>
      <c r="F77" s="963"/>
      <c r="G77" s="963"/>
      <c r="H77" s="963"/>
      <c r="I77" s="963"/>
      <c r="J77" s="963"/>
    </row>
    <row r="78" spans="1:16384" ht="12" customHeight="1" x14ac:dyDescent="0.2">
      <c r="A78" s="963"/>
      <c r="B78" s="963"/>
      <c r="C78" s="963"/>
      <c r="D78" s="963"/>
      <c r="E78" s="963"/>
      <c r="F78" s="963"/>
      <c r="G78" s="963"/>
      <c r="H78" s="963"/>
      <c r="I78" s="963"/>
      <c r="J78" s="963"/>
    </row>
    <row r="79" spans="1:16384" ht="12" customHeight="1" x14ac:dyDescent="0.2">
      <c r="A79" s="963"/>
      <c r="B79" s="963"/>
      <c r="C79" s="963"/>
      <c r="D79" s="963"/>
      <c r="E79" s="963"/>
      <c r="F79" s="963"/>
      <c r="G79" s="963"/>
      <c r="H79" s="963"/>
      <c r="I79" s="963"/>
      <c r="J79" s="963"/>
    </row>
    <row r="80" spans="1:16384" ht="20.100000000000001" customHeight="1" x14ac:dyDescent="0.25">
      <c r="A80" s="535"/>
      <c r="B80" s="535"/>
      <c r="C80" s="535"/>
      <c r="D80" s="535"/>
      <c r="E80" s="535"/>
      <c r="F80" s="535"/>
      <c r="G80" s="917"/>
      <c r="H80" s="917"/>
      <c r="I80" s="945"/>
      <c r="J80" s="945"/>
    </row>
    <row r="81" spans="1:10" ht="15.75" x14ac:dyDescent="0.2">
      <c r="A81" s="935" t="s">
        <v>83</v>
      </c>
      <c r="B81" s="935"/>
      <c r="C81" s="935"/>
      <c r="D81" s="935"/>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58" t="s">
        <v>28</v>
      </c>
      <c r="B95" s="958"/>
      <c r="C95" s="958"/>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66"/>
      <c r="C98" s="966"/>
      <c r="D98" s="966"/>
      <c r="E98" s="966"/>
      <c r="F98" s="501"/>
      <c r="G98" s="548"/>
      <c r="H98" s="548"/>
      <c r="I98" s="548"/>
      <c r="J98" s="549"/>
    </row>
    <row r="99" spans="1:10" ht="15.75" customHeight="1" x14ac:dyDescent="0.2">
      <c r="A99" s="501"/>
      <c r="B99" s="967" t="s">
        <v>179</v>
      </c>
      <c r="C99" s="967"/>
      <c r="D99" s="967"/>
      <c r="E99" s="967"/>
      <c r="F99" s="550"/>
      <c r="G99" s="968" t="s">
        <v>180</v>
      </c>
      <c r="H99" s="968"/>
      <c r="I99" s="968"/>
      <c r="J99" s="968"/>
    </row>
    <row r="100" spans="1:10" x14ac:dyDescent="0.2">
      <c r="A100" s="501"/>
      <c r="B100" s="916" t="e">
        <f>VLOOKUP($F$99,'DATOS '!$V$81:$Y$85,4,FALSE)</f>
        <v>#N/A</v>
      </c>
      <c r="C100" s="916"/>
      <c r="D100" s="916"/>
      <c r="E100" s="916"/>
      <c r="F100" s="501"/>
      <c r="G100" s="916" t="e">
        <f>VLOOKUP($J$98,'DATOS '!V81:Y85,4,FALSE)</f>
        <v>#N/A</v>
      </c>
      <c r="H100" s="916"/>
      <c r="I100" s="916"/>
      <c r="J100" s="916"/>
    </row>
    <row r="101" spans="1:10" ht="15.75" customHeight="1" x14ac:dyDescent="0.2">
      <c r="A101" s="501"/>
      <c r="B101" s="916" t="e">
        <f>VLOOKUP($F$99,'DATOS '!$V$81:$Y$85,2,FALSE)</f>
        <v>#N/A</v>
      </c>
      <c r="C101" s="916"/>
      <c r="D101" s="916"/>
      <c r="E101" s="916"/>
      <c r="F101" s="501"/>
      <c r="G101" s="945" t="e">
        <f>VLOOKUP($J$98,'DATOS '!$V$81:$Y$85,2,FALSE)</f>
        <v>#N/A</v>
      </c>
      <c r="H101" s="945"/>
      <c r="I101" s="945"/>
      <c r="J101" s="945"/>
    </row>
    <row r="102" spans="1:10" x14ac:dyDescent="0.2">
      <c r="A102" s="501"/>
      <c r="B102" s="501"/>
      <c r="C102" s="501"/>
      <c r="D102" s="501"/>
      <c r="E102" s="501"/>
      <c r="F102" s="501"/>
      <c r="G102" s="501"/>
      <c r="H102" s="501"/>
      <c r="I102" s="501"/>
      <c r="J102" s="505"/>
    </row>
    <row r="103" spans="1:10" x14ac:dyDescent="0.2">
      <c r="A103" s="501"/>
      <c r="B103" s="969" t="s">
        <v>418</v>
      </c>
      <c r="C103" s="969"/>
      <c r="D103" s="969"/>
      <c r="E103" s="969"/>
      <c r="F103" s="970"/>
      <c r="G103" s="970"/>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71" t="s">
        <v>84</v>
      </c>
      <c r="D105" s="971"/>
      <c r="E105" s="971"/>
      <c r="F105" s="971"/>
      <c r="G105" s="971"/>
      <c r="H105" s="971"/>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qjZ68BlDvjQwTRo7YKS6Wp4KIjQYeiUbRK8izt4Yv8mL+BObpBGKrjmwDDIWF9EARIU9S0WG01Iw0VXoPhysoA==" saltValue="ZTjA4cxnstL/RlAb/Dq2IQ==" spinCount="100000" sheet="1" objects="1" scenarios="1"/>
  <mergeCells count="90">
    <mergeCell ref="D15:G15"/>
    <mergeCell ref="G2:H2"/>
    <mergeCell ref="G99:J99"/>
    <mergeCell ref="G100:J100"/>
    <mergeCell ref="G101:J101"/>
    <mergeCell ref="A56:J58"/>
    <mergeCell ref="A76:J79"/>
    <mergeCell ref="F9:H9"/>
    <mergeCell ref="A20:F20"/>
    <mergeCell ref="G20:J20"/>
    <mergeCell ref="A17:J18"/>
    <mergeCell ref="G38:H38"/>
    <mergeCell ref="I38:J38"/>
    <mergeCell ref="G69:H69"/>
    <mergeCell ref="I69:J69"/>
    <mergeCell ref="G72:I72"/>
    <mergeCell ref="H60:J60"/>
    <mergeCell ref="A50:B51"/>
    <mergeCell ref="C50:D51"/>
    <mergeCell ref="A1:J1"/>
    <mergeCell ref="A46:J46"/>
    <mergeCell ref="D5:G5"/>
    <mergeCell ref="D6:I6"/>
    <mergeCell ref="D7:G7"/>
    <mergeCell ref="A42:J42"/>
    <mergeCell ref="A44:G44"/>
    <mergeCell ref="A40:H40"/>
    <mergeCell ref="A34:J35"/>
    <mergeCell ref="B25:E25"/>
    <mergeCell ref="A26:D26"/>
    <mergeCell ref="A28:G28"/>
    <mergeCell ref="A30:I30"/>
    <mergeCell ref="C52:D52"/>
    <mergeCell ref="E52:F52"/>
    <mergeCell ref="A54:E54"/>
    <mergeCell ref="A60:C60"/>
    <mergeCell ref="F60:G60"/>
    <mergeCell ref="A52:B52"/>
    <mergeCell ref="H61:J61"/>
    <mergeCell ref="A63:I63"/>
    <mergeCell ref="A65:J66"/>
    <mergeCell ref="G80:H80"/>
    <mergeCell ref="I80:J80"/>
    <mergeCell ref="A61:C61"/>
    <mergeCell ref="A70:E70"/>
    <mergeCell ref="F61:G61"/>
    <mergeCell ref="C105:H105"/>
    <mergeCell ref="A72:A73"/>
    <mergeCell ref="B72:B73"/>
    <mergeCell ref="C72:D72"/>
    <mergeCell ref="E72:E73"/>
    <mergeCell ref="F72:F73"/>
    <mergeCell ref="A95:C95"/>
    <mergeCell ref="B98:E98"/>
    <mergeCell ref="B99:E99"/>
    <mergeCell ref="B103:E103"/>
    <mergeCell ref="F103:G103"/>
    <mergeCell ref="A81:D81"/>
    <mergeCell ref="B100:E100"/>
    <mergeCell ref="B101:E101"/>
    <mergeCell ref="E50:F51"/>
    <mergeCell ref="G50:J50"/>
    <mergeCell ref="A16:C16"/>
    <mergeCell ref="A19:C19"/>
    <mergeCell ref="D19:G19"/>
    <mergeCell ref="D16:J16"/>
    <mergeCell ref="A48:G48"/>
    <mergeCell ref="A24:F24"/>
    <mergeCell ref="G47:H47"/>
    <mergeCell ref="A22:F22"/>
    <mergeCell ref="E26:F26"/>
    <mergeCell ref="I51:J51"/>
    <mergeCell ref="A32:D32"/>
    <mergeCell ref="G51:H51"/>
    <mergeCell ref="I2:J2"/>
    <mergeCell ref="I47:J47"/>
    <mergeCell ref="A11:E11"/>
    <mergeCell ref="I9:J9"/>
    <mergeCell ref="A3:C3"/>
    <mergeCell ref="G3:H3"/>
    <mergeCell ref="A5:B5"/>
    <mergeCell ref="A6:B6"/>
    <mergeCell ref="A7:B7"/>
    <mergeCell ref="A9:C9"/>
    <mergeCell ref="D9:E9"/>
    <mergeCell ref="D13:E13"/>
    <mergeCell ref="A13:C13"/>
    <mergeCell ref="A14:C14"/>
    <mergeCell ref="D14:G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'!$V$81:$V$85</xm:f>
          </x14:formula1>
          <xm:sqref>J98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3"/>
  <sheetViews>
    <sheetView showGridLines="0" zoomScale="80" zoomScaleNormal="80" workbookViewId="0">
      <selection activeCell="L7" sqref="L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+(0.34848*E48-0.009024*D48*EXP(0.0612*C48))/(273.15+C48)</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373"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GfPw9uuo3nNhiiFubwoeUAoEoiku8fatLQrlk4gpcg2/BlM+VkcZL0rlRcKO4BZOsAbHhOS9jgW7oJALY2giSw==" saltValue="zp4zq3lMRnCTf+HathA2S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108"/>
  <sheetViews>
    <sheetView showGridLines="0" view="pageBreakPreview" topLeftCell="A7" zoomScale="145" zoomScaleNormal="100" zoomScaleSheetLayoutView="145" workbookViewId="0">
      <selection activeCell="A17" sqref="A17:J18"/>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'!J25</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'!E25</f>
        <v>0</v>
      </c>
      <c r="E5" s="915"/>
      <c r="F5" s="915"/>
      <c r="G5" s="915"/>
    </row>
    <row r="6" spans="1:10" ht="18" customHeight="1" x14ac:dyDescent="0.2">
      <c r="A6" s="914" t="s">
        <v>12</v>
      </c>
      <c r="B6" s="914"/>
      <c r="C6" s="502"/>
      <c r="D6" s="915">
        <f>'DATOS '!F25</f>
        <v>0</v>
      </c>
      <c r="E6" s="915"/>
      <c r="F6" s="915"/>
      <c r="G6" s="915"/>
      <c r="H6" s="915"/>
      <c r="I6" s="915"/>
      <c r="J6" s="501"/>
    </row>
    <row r="7" spans="1:10" ht="18" customHeight="1" x14ac:dyDescent="0.2">
      <c r="A7" s="914" t="s">
        <v>13</v>
      </c>
      <c r="B7" s="914"/>
      <c r="C7" s="501"/>
      <c r="D7" s="915">
        <f>'DATOS '!C25</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'!D25</f>
        <v>0</v>
      </c>
      <c r="E9" s="921"/>
      <c r="F9" s="922" t="s">
        <v>16</v>
      </c>
      <c r="G9" s="922"/>
      <c r="H9" s="922"/>
      <c r="I9" s="923" t="e">
        <f>'10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201</v>
      </c>
      <c r="E13" s="924"/>
      <c r="F13" s="499"/>
      <c r="G13" s="499"/>
      <c r="H13" s="505"/>
      <c r="I13" s="505"/>
      <c r="J13" s="501"/>
    </row>
    <row r="14" spans="1:10" ht="18" customHeight="1" x14ac:dyDescent="0.2">
      <c r="A14" s="914" t="s">
        <v>20</v>
      </c>
      <c r="B14" s="914"/>
      <c r="C14" s="914"/>
      <c r="D14" s="925">
        <f>'DATOS '!D55</f>
        <v>0</v>
      </c>
      <c r="E14" s="925"/>
      <c r="F14" s="925"/>
      <c r="G14" s="925"/>
      <c r="H14" s="501"/>
      <c r="I14" s="501"/>
      <c r="J14" s="501"/>
    </row>
    <row r="15" spans="1:10" ht="18" customHeight="1" x14ac:dyDescent="0.2">
      <c r="A15" s="914" t="s">
        <v>15</v>
      </c>
      <c r="B15" s="914"/>
      <c r="C15" s="914"/>
      <c r="D15" s="920">
        <f>'DATOS '!E55</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201</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'!C55</f>
        <v>0</v>
      </c>
      <c r="E19" s="925"/>
      <c r="F19" s="925"/>
      <c r="G19" s="925"/>
      <c r="H19" s="501"/>
      <c r="I19" s="501"/>
      <c r="J19" s="501"/>
    </row>
    <row r="20" spans="1:10" ht="18" customHeight="1" x14ac:dyDescent="0.2">
      <c r="A20" s="914" t="s">
        <v>22</v>
      </c>
      <c r="B20" s="914"/>
      <c r="C20" s="914"/>
      <c r="D20" s="914"/>
      <c r="E20" s="914"/>
      <c r="F20" s="914"/>
      <c r="G20" s="972" t="s">
        <v>422</v>
      </c>
      <c r="H20" s="972"/>
      <c r="I20" s="972"/>
      <c r="J20" s="972"/>
    </row>
    <row r="21" spans="1:10" ht="20.100000000000001" customHeight="1" x14ac:dyDescent="0.2">
      <c r="A21" s="503"/>
      <c r="B21" s="503"/>
      <c r="C21" s="503"/>
      <c r="D21" s="503"/>
      <c r="E21" s="503"/>
      <c r="F21" s="503"/>
      <c r="G21" s="499"/>
      <c r="H21" s="501"/>
      <c r="I21" s="501"/>
      <c r="J21" s="501"/>
    </row>
    <row r="22" spans="1:10" ht="20.100000000000001" customHeight="1" x14ac:dyDescent="0.2">
      <c r="A22" s="919" t="s">
        <v>385</v>
      </c>
      <c r="B22" s="919"/>
      <c r="C22" s="919"/>
      <c r="D22" s="919"/>
      <c r="E22" s="919"/>
      <c r="F22" s="919"/>
    </row>
    <row r="23" spans="1:10" ht="15" customHeight="1" x14ac:dyDescent="0.2">
      <c r="A23" s="504"/>
      <c r="B23" s="504"/>
      <c r="C23" s="504"/>
      <c r="D23" s="504"/>
      <c r="E23" s="506"/>
      <c r="F23" s="481"/>
      <c r="G23" s="481"/>
      <c r="H23" s="481"/>
      <c r="I23" s="481"/>
      <c r="J23" s="481"/>
    </row>
    <row r="24" spans="1:10" ht="20.100000000000001" customHeight="1" x14ac:dyDescent="0.2">
      <c r="A24" s="932" t="str">
        <f>'DATOS '!G25</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19" t="s">
        <v>387</v>
      </c>
      <c r="B26" s="919"/>
      <c r="C26" s="919"/>
      <c r="D26" s="919"/>
      <c r="E26" s="934">
        <f>'DATOS '!I25</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35" t="s">
        <v>407</v>
      </c>
      <c r="B44" s="935"/>
      <c r="C44" s="935"/>
      <c r="D44" s="935"/>
      <c r="E44" s="935"/>
      <c r="F44" s="935"/>
      <c r="G44" s="935"/>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10 kg</v>
      </c>
      <c r="B52" s="947"/>
      <c r="C52" s="948" t="s">
        <v>7</v>
      </c>
      <c r="D52" s="949"/>
      <c r="E52" s="950" t="s">
        <v>8</v>
      </c>
      <c r="F52" s="951"/>
      <c r="G52" s="514" t="e">
        <f>'10 kg COM'!H10</f>
        <v>#N/A</v>
      </c>
      <c r="H52" s="515" t="s">
        <v>412</v>
      </c>
      <c r="I52" s="516" t="e">
        <f>'10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423</v>
      </c>
      <c r="B61" s="954"/>
      <c r="C61" s="954"/>
      <c r="D61" s="532" t="e">
        <f>'10 kg COM'!B7</f>
        <v>#N/A</v>
      </c>
      <c r="E61" s="533" t="e">
        <f>'10 kg COM'!D7</f>
        <v>#N/A</v>
      </c>
      <c r="F61" s="955" t="e">
        <f>'10 kg COM'!B9</f>
        <v>#N/A</v>
      </c>
      <c r="G61" s="955"/>
      <c r="H61" s="956" t="e">
        <f>'10 kg COM'!D9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ht="15.75" x14ac:dyDescent="0.2">
      <c r="A70" s="957" t="s">
        <v>131</v>
      </c>
      <c r="B70" s="957"/>
      <c r="C70" s="957"/>
      <c r="D70" s="957"/>
      <c r="E70" s="957"/>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425</v>
      </c>
      <c r="F72" s="964" t="s">
        <v>424</v>
      </c>
      <c r="G72" s="953" t="s">
        <v>359</v>
      </c>
      <c r="H72" s="953"/>
      <c r="I72" s="953"/>
      <c r="J72" s="534" t="s">
        <v>81</v>
      </c>
    </row>
    <row r="73" spans="1:16384" ht="52.5" customHeight="1" x14ac:dyDescent="0.2">
      <c r="A73" s="939"/>
      <c r="B73" s="942"/>
      <c r="C73" s="537" t="s">
        <v>18</v>
      </c>
      <c r="D73" s="537" t="s">
        <v>426</v>
      </c>
      <c r="E73" s="962"/>
      <c r="F73" s="965"/>
      <c r="G73" s="537" t="s">
        <v>184</v>
      </c>
      <c r="H73" s="537" t="s">
        <v>17</v>
      </c>
      <c r="I73" s="534" t="s">
        <v>19</v>
      </c>
      <c r="J73" s="534" t="s">
        <v>82</v>
      </c>
    </row>
    <row r="74" spans="1:16384" s="350" customFormat="1" ht="27.95" customHeight="1" x14ac:dyDescent="0.2">
      <c r="A74" s="538">
        <v>1</v>
      </c>
      <c r="B74" s="539" t="e">
        <f>'10 kg COM'!I8</f>
        <v>#N/A</v>
      </c>
      <c r="C74" s="539" t="e">
        <f>'10 kg COM'!H9</f>
        <v>#N/A</v>
      </c>
      <c r="D74" s="540" t="e">
        <f>'10 kg COM'!E73</f>
        <v>#N/A</v>
      </c>
      <c r="E74" s="564">
        <f>'DATOS '!W110</f>
        <v>0.16</v>
      </c>
      <c r="F74" s="564">
        <f>'DATOS '!X110/1000</f>
        <v>0.5</v>
      </c>
      <c r="G74" s="541" t="e">
        <f>'10 kg COM'!C49</f>
        <v>#DIV/0!</v>
      </c>
      <c r="H74" s="541" t="e">
        <f>'10 kg COM'!D49</f>
        <v>#DIV/0!</v>
      </c>
      <c r="I74" s="541" t="e">
        <f>'10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63" t="s">
        <v>417</v>
      </c>
      <c r="B76" s="963"/>
      <c r="C76" s="963"/>
      <c r="D76" s="963"/>
      <c r="E76" s="963"/>
      <c r="F76" s="963"/>
      <c r="G76" s="963"/>
      <c r="H76" s="963"/>
      <c r="I76" s="963"/>
      <c r="J76" s="963"/>
    </row>
    <row r="77" spans="1:16384" ht="12" customHeight="1" x14ac:dyDescent="0.2">
      <c r="A77" s="963"/>
      <c r="B77" s="963"/>
      <c r="C77" s="963"/>
      <c r="D77" s="963"/>
      <c r="E77" s="963"/>
      <c r="F77" s="963"/>
      <c r="G77" s="963"/>
      <c r="H77" s="963"/>
      <c r="I77" s="963"/>
      <c r="J77" s="963"/>
    </row>
    <row r="78" spans="1:16384" ht="12" customHeight="1" x14ac:dyDescent="0.2">
      <c r="A78" s="963"/>
      <c r="B78" s="963"/>
      <c r="C78" s="963"/>
      <c r="D78" s="963"/>
      <c r="E78" s="963"/>
      <c r="F78" s="963"/>
      <c r="G78" s="963"/>
      <c r="H78" s="963"/>
      <c r="I78" s="963"/>
      <c r="J78" s="963"/>
    </row>
    <row r="79" spans="1:16384" ht="12" customHeight="1" x14ac:dyDescent="0.2">
      <c r="A79" s="963"/>
      <c r="B79" s="963"/>
      <c r="C79" s="963"/>
      <c r="D79" s="963"/>
      <c r="E79" s="963"/>
      <c r="F79" s="963"/>
      <c r="G79" s="963"/>
      <c r="H79" s="963"/>
      <c r="I79" s="963"/>
      <c r="J79" s="963"/>
    </row>
    <row r="80" spans="1:16384" ht="20.100000000000001" customHeight="1" x14ac:dyDescent="0.25">
      <c r="A80" s="535"/>
      <c r="B80" s="535"/>
      <c r="C80" s="535"/>
      <c r="D80" s="535"/>
      <c r="E80" s="535"/>
      <c r="F80" s="535"/>
      <c r="G80" s="917"/>
      <c r="H80" s="917"/>
      <c r="I80" s="945"/>
      <c r="J80" s="945"/>
    </row>
    <row r="81" spans="1:10" ht="15.75" x14ac:dyDescent="0.2">
      <c r="A81" s="935" t="s">
        <v>83</v>
      </c>
      <c r="B81" s="935"/>
      <c r="C81" s="935"/>
      <c r="D81" s="935"/>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58" t="s">
        <v>28</v>
      </c>
      <c r="B95" s="958"/>
      <c r="C95" s="958"/>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66"/>
      <c r="C98" s="966"/>
      <c r="D98" s="966"/>
      <c r="E98" s="966"/>
      <c r="F98" s="501"/>
      <c r="G98" s="548"/>
      <c r="H98" s="548"/>
      <c r="I98" s="548"/>
      <c r="J98" s="549"/>
    </row>
    <row r="99" spans="1:10" ht="15.75" customHeight="1" x14ac:dyDescent="0.2">
      <c r="A99" s="501"/>
      <c r="B99" s="967" t="s">
        <v>179</v>
      </c>
      <c r="C99" s="967"/>
      <c r="D99" s="967"/>
      <c r="E99" s="967"/>
      <c r="F99" s="550"/>
      <c r="G99" s="968" t="s">
        <v>180</v>
      </c>
      <c r="H99" s="968"/>
      <c r="I99" s="968"/>
      <c r="J99" s="968"/>
    </row>
    <row r="100" spans="1:10" x14ac:dyDescent="0.2">
      <c r="A100" s="501"/>
      <c r="B100" s="916" t="e">
        <f>VLOOKUP($F$99,'DATOS '!$V$81:$Y$85,4,FALSE)</f>
        <v>#N/A</v>
      </c>
      <c r="C100" s="916"/>
      <c r="D100" s="916"/>
      <c r="E100" s="916"/>
      <c r="F100" s="501"/>
      <c r="G100" s="916" t="e">
        <f>VLOOKUP($J$98,'DATOS '!V81:Y85,4,FALSE)</f>
        <v>#N/A</v>
      </c>
      <c r="H100" s="916"/>
      <c r="I100" s="916"/>
      <c r="J100" s="916"/>
    </row>
    <row r="101" spans="1:10" ht="15.75" customHeight="1" x14ac:dyDescent="0.2">
      <c r="A101" s="501"/>
      <c r="B101" s="916" t="e">
        <f>VLOOKUP($F$99,'DATOS '!$V$81:$Y$85,2,FALSE)</f>
        <v>#N/A</v>
      </c>
      <c r="C101" s="916"/>
      <c r="D101" s="916"/>
      <c r="E101" s="916"/>
      <c r="F101" s="501"/>
      <c r="G101" s="945" t="e">
        <f>VLOOKUP($J$98,'DATOS '!$V$81:$Y$85,2,FALSE)</f>
        <v>#N/A</v>
      </c>
      <c r="H101" s="945"/>
      <c r="I101" s="945"/>
      <c r="J101" s="945"/>
    </row>
    <row r="102" spans="1:10" x14ac:dyDescent="0.2">
      <c r="A102" s="501"/>
      <c r="B102" s="501"/>
      <c r="C102" s="501"/>
      <c r="D102" s="501"/>
      <c r="E102" s="501"/>
      <c r="F102" s="501"/>
      <c r="G102" s="501"/>
      <c r="H102" s="501"/>
      <c r="I102" s="501"/>
      <c r="J102" s="505"/>
    </row>
    <row r="103" spans="1:10" x14ac:dyDescent="0.2">
      <c r="A103" s="501"/>
      <c r="B103" s="969" t="s">
        <v>418</v>
      </c>
      <c r="C103" s="969"/>
      <c r="D103" s="969"/>
      <c r="E103" s="969"/>
      <c r="F103" s="970"/>
      <c r="G103" s="970"/>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71" t="s">
        <v>84</v>
      </c>
      <c r="D105" s="971"/>
      <c r="E105" s="971"/>
      <c r="F105" s="971"/>
      <c r="G105" s="971"/>
      <c r="H105" s="971"/>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Qm0XcqJE4h/pQ13ldqo0lyMO1x1zGAjt8a88UTdj9pbCH0QD12siycBCs4pu48LthtBFq9lj18ltMdW0/dz/1g==" saltValue="Sl0VbhrzOvDjhoWR8vbgjA=="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A24:F24"/>
    <mergeCell ref="B25:E25"/>
    <mergeCell ref="A26:D26"/>
    <mergeCell ref="E26:F26"/>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'!$V$81:$V$85</xm:f>
          </x14:formula1>
          <xm:sqref>J98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zoomScale="80" zoomScaleNormal="80" workbookViewId="0">
      <selection activeCell="K6" sqref="K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468"/>
      <c r="D27" s="468"/>
      <c r="E27" s="468"/>
      <c r="F27" s="468"/>
      <c r="G27" s="468"/>
      <c r="H27" s="468"/>
      <c r="I27" s="112"/>
      <c r="J27" s="112"/>
    </row>
    <row r="28" spans="1:11" s="113" customFormat="1" ht="31.5" customHeight="1" x14ac:dyDescent="0.2">
      <c r="A28" s="812"/>
      <c r="B28" s="289" t="s">
        <v>2</v>
      </c>
      <c r="C28" s="468"/>
      <c r="D28" s="468"/>
      <c r="E28" s="468"/>
      <c r="F28" s="468"/>
      <c r="G28" s="468"/>
      <c r="H28" s="468"/>
      <c r="I28" s="112"/>
      <c r="J28" s="112"/>
    </row>
    <row r="29" spans="1:11" s="113" customFormat="1" ht="31.5" customHeight="1" x14ac:dyDescent="0.2">
      <c r="A29" s="812"/>
      <c r="B29" s="289" t="s">
        <v>2</v>
      </c>
      <c r="C29" s="468"/>
      <c r="D29" s="468"/>
      <c r="E29" s="468"/>
      <c r="F29" s="468"/>
      <c r="G29" s="468"/>
      <c r="H29" s="468"/>
      <c r="I29" s="112"/>
      <c r="J29" s="112"/>
    </row>
    <row r="30" spans="1:11" s="113" customFormat="1" ht="31.5" customHeight="1" thickBot="1" x14ac:dyDescent="0.25">
      <c r="A30" s="816"/>
      <c r="B30" s="124" t="s">
        <v>0</v>
      </c>
      <c r="C30" s="468"/>
      <c r="D30" s="468"/>
      <c r="E30" s="468"/>
      <c r="F30" s="468"/>
      <c r="G30" s="468"/>
      <c r="H30" s="468"/>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469" t="e">
        <f t="shared" ref="C39:H39" si="0">+AVERAGE(C27,C30)</f>
        <v>#DIV/0!</v>
      </c>
      <c r="D39" s="470" t="e">
        <f t="shared" si="0"/>
        <v>#DIV/0!</v>
      </c>
      <c r="E39" s="470" t="e">
        <f t="shared" si="0"/>
        <v>#DIV/0!</v>
      </c>
      <c r="F39" s="470" t="e">
        <f t="shared" si="0"/>
        <v>#DIV/0!</v>
      </c>
      <c r="G39" s="470" t="e">
        <f t="shared" si="0"/>
        <v>#DIV/0!</v>
      </c>
      <c r="H39" s="471" t="e">
        <f t="shared" si="0"/>
        <v>#DIV/0!</v>
      </c>
      <c r="I39" s="112"/>
      <c r="J39" s="112"/>
    </row>
    <row r="40" spans="1:11" s="113" customFormat="1" ht="31.5" customHeight="1" x14ac:dyDescent="0.2">
      <c r="A40" s="132"/>
      <c r="B40" s="137"/>
      <c r="C40" s="472" t="e">
        <f t="shared" ref="C40:H40" si="1">+AVERAGE(C28:C29)</f>
        <v>#DIV/0!</v>
      </c>
      <c r="D40" s="355" t="e">
        <f t="shared" si="1"/>
        <v>#DIV/0!</v>
      </c>
      <c r="E40" s="355" t="e">
        <f t="shared" si="1"/>
        <v>#DIV/0!</v>
      </c>
      <c r="F40" s="355" t="e">
        <f t="shared" si="1"/>
        <v>#DIV/0!</v>
      </c>
      <c r="G40" s="355" t="e">
        <f t="shared" si="1"/>
        <v>#DIV/0!</v>
      </c>
      <c r="H40" s="473" t="e">
        <f t="shared" si="1"/>
        <v>#DIV/0!</v>
      </c>
      <c r="I40" s="112"/>
      <c r="J40" s="112"/>
    </row>
    <row r="41" spans="1:11" s="113" customFormat="1" ht="31.5" customHeight="1" thickBot="1" x14ac:dyDescent="0.25">
      <c r="A41" s="132"/>
      <c r="B41" s="141"/>
      <c r="C41" s="474" t="e">
        <f>+C40-C39</f>
        <v>#DIV/0!</v>
      </c>
      <c r="D41" s="475" t="e">
        <f t="shared" ref="D41:H41" si="2">+D40-D39</f>
        <v>#DIV/0!</v>
      </c>
      <c r="E41" s="475" t="e">
        <f t="shared" si="2"/>
        <v>#DIV/0!</v>
      </c>
      <c r="F41" s="475" t="e">
        <f t="shared" si="2"/>
        <v>#DIV/0!</v>
      </c>
      <c r="G41" s="475" t="e">
        <f t="shared" si="2"/>
        <v>#DIV/0!</v>
      </c>
      <c r="H41" s="476"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+(0.34848*E48-0.009024*D48*EXP(0.0612*C48))/(273.15+C48)</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355"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6xsJ2X50Zw2lDOKLVaBNWSAf4qmyZIXUS3Pb/G4JyQo3mtmZOAqZKnPoa8Iq/L4gQhHWYIZ7B5J/jgg/ogKopA==" saltValue="twT2SgHdRGhoEHccR1rwB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XFD108"/>
  <sheetViews>
    <sheetView showGridLines="0" view="pageBreakPreview" zoomScale="145" zoomScaleNormal="100" zoomScaleSheetLayoutView="145" workbookViewId="0">
      <selection activeCell="D5" sqref="D5:G5"/>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'!J26</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'!E26</f>
        <v>0</v>
      </c>
      <c r="E5" s="915"/>
      <c r="F5" s="915"/>
      <c r="G5" s="915"/>
    </row>
    <row r="6" spans="1:10" ht="18" customHeight="1" x14ac:dyDescent="0.2">
      <c r="A6" s="914" t="s">
        <v>12</v>
      </c>
      <c r="B6" s="914"/>
      <c r="C6" s="502"/>
      <c r="D6" s="915">
        <f>'DATOS '!F26</f>
        <v>0</v>
      </c>
      <c r="E6" s="915"/>
      <c r="F6" s="915"/>
      <c r="G6" s="915"/>
      <c r="H6" s="915"/>
      <c r="I6" s="915"/>
      <c r="J6" s="501"/>
    </row>
    <row r="7" spans="1:10" ht="18" customHeight="1" x14ac:dyDescent="0.2">
      <c r="A7" s="914" t="s">
        <v>13</v>
      </c>
      <c r="B7" s="914"/>
      <c r="C7" s="501"/>
      <c r="D7" s="915">
        <f>'DATOS '!C26</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'!D26</f>
        <v>0</v>
      </c>
      <c r="E9" s="921"/>
      <c r="F9" s="922" t="s">
        <v>16</v>
      </c>
      <c r="G9" s="922"/>
      <c r="H9" s="922"/>
      <c r="I9" s="923" t="e">
        <f>'20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237</v>
      </c>
      <c r="E13" s="924"/>
      <c r="F13" s="499"/>
      <c r="G13" s="499"/>
      <c r="H13" s="505"/>
      <c r="I13" s="505"/>
      <c r="J13" s="501"/>
    </row>
    <row r="14" spans="1:10" ht="18" customHeight="1" x14ac:dyDescent="0.2">
      <c r="A14" s="914" t="s">
        <v>20</v>
      </c>
      <c r="B14" s="914"/>
      <c r="C14" s="914"/>
      <c r="D14" s="925">
        <f>'DATOS '!D56</f>
        <v>0</v>
      </c>
      <c r="E14" s="925"/>
      <c r="F14" s="925"/>
      <c r="G14" s="925"/>
      <c r="H14" s="501"/>
      <c r="I14" s="501"/>
      <c r="J14" s="501"/>
    </row>
    <row r="15" spans="1:10" ht="18" customHeight="1" x14ac:dyDescent="0.2">
      <c r="A15" s="914" t="s">
        <v>15</v>
      </c>
      <c r="B15" s="914"/>
      <c r="C15" s="914"/>
      <c r="D15" s="920">
        <f>'DATOS '!E56</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200</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'!C56</f>
        <v>0</v>
      </c>
      <c r="E19" s="925"/>
      <c r="F19" s="925"/>
      <c r="G19" s="925"/>
      <c r="H19" s="501"/>
      <c r="I19" s="501"/>
      <c r="J19" s="501"/>
    </row>
    <row r="20" spans="1:10" ht="18" customHeight="1" x14ac:dyDescent="0.2">
      <c r="A20" s="914" t="s">
        <v>22</v>
      </c>
      <c r="B20" s="914"/>
      <c r="C20" s="914"/>
      <c r="D20" s="914"/>
      <c r="E20" s="914"/>
      <c r="F20" s="914"/>
      <c r="G20" s="972" t="s">
        <v>422</v>
      </c>
      <c r="H20" s="972"/>
      <c r="I20" s="972"/>
      <c r="J20" s="972"/>
    </row>
    <row r="21" spans="1:10" ht="20.100000000000001" customHeight="1" x14ac:dyDescent="0.2">
      <c r="A21" s="503"/>
      <c r="B21" s="503"/>
      <c r="C21" s="503"/>
      <c r="D21" s="503"/>
      <c r="E21" s="503"/>
      <c r="F21" s="503"/>
      <c r="G21" s="499"/>
      <c r="H21" s="501"/>
      <c r="I21" s="501"/>
      <c r="J21" s="501"/>
    </row>
    <row r="22" spans="1:10" ht="20.100000000000001" customHeight="1" x14ac:dyDescent="0.2">
      <c r="A22" s="919" t="s">
        <v>385</v>
      </c>
      <c r="B22" s="919"/>
      <c r="C22" s="919"/>
      <c r="D22" s="919"/>
      <c r="E22" s="919"/>
      <c r="F22" s="919"/>
    </row>
    <row r="23" spans="1:10" ht="15" customHeight="1" x14ac:dyDescent="0.2">
      <c r="A23" s="504"/>
      <c r="B23" s="504"/>
      <c r="C23" s="504"/>
      <c r="D23" s="504"/>
      <c r="E23" s="506"/>
      <c r="F23" s="481"/>
      <c r="G23" s="481"/>
      <c r="H23" s="481"/>
      <c r="I23" s="481"/>
      <c r="J23" s="481"/>
    </row>
    <row r="24" spans="1:10" ht="20.100000000000001" customHeight="1" x14ac:dyDescent="0.2">
      <c r="A24" s="932" t="str">
        <f>'DATOS '!G26</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19" t="s">
        <v>387</v>
      </c>
      <c r="B26" s="919"/>
      <c r="C26" s="919"/>
      <c r="D26" s="919"/>
      <c r="E26" s="934">
        <f>'DATOS '!I26</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35" t="s">
        <v>407</v>
      </c>
      <c r="B44" s="935"/>
      <c r="C44" s="935"/>
      <c r="D44" s="935"/>
      <c r="E44" s="935"/>
      <c r="F44" s="935"/>
      <c r="G44" s="935"/>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20 kg</v>
      </c>
      <c r="B52" s="947"/>
      <c r="C52" s="948" t="s">
        <v>7</v>
      </c>
      <c r="D52" s="949"/>
      <c r="E52" s="950" t="s">
        <v>8</v>
      </c>
      <c r="F52" s="951"/>
      <c r="G52" s="514" t="e">
        <f>'20 kg COM'!H10</f>
        <v>#N/A</v>
      </c>
      <c r="H52" s="515" t="s">
        <v>412</v>
      </c>
      <c r="I52" s="516" t="e">
        <f>'20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423</v>
      </c>
      <c r="B61" s="954"/>
      <c r="C61" s="954"/>
      <c r="D61" s="532" t="e">
        <f>'20 kg COM'!B7</f>
        <v>#N/A</v>
      </c>
      <c r="E61" s="533" t="e">
        <f>'20 kg COM'!D7</f>
        <v>#N/A</v>
      </c>
      <c r="F61" s="955" t="e">
        <f>'20 kg COM'!B9</f>
        <v>#N/A</v>
      </c>
      <c r="G61" s="955"/>
      <c r="H61" s="956" t="e">
        <f>'20 kg COM'!D9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ht="15.75" x14ac:dyDescent="0.2">
      <c r="A70" s="957" t="s">
        <v>131</v>
      </c>
      <c r="B70" s="957"/>
      <c r="C70" s="957"/>
      <c r="D70" s="957"/>
      <c r="E70" s="957"/>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425</v>
      </c>
      <c r="F72" s="964" t="s">
        <v>424</v>
      </c>
      <c r="G72" s="953" t="s">
        <v>359</v>
      </c>
      <c r="H72" s="953"/>
      <c r="I72" s="953"/>
      <c r="J72" s="534" t="s">
        <v>81</v>
      </c>
    </row>
    <row r="73" spans="1:16384" ht="52.5" customHeight="1" x14ac:dyDescent="0.2">
      <c r="A73" s="939"/>
      <c r="B73" s="942"/>
      <c r="C73" s="537" t="s">
        <v>18</v>
      </c>
      <c r="D73" s="537" t="s">
        <v>426</v>
      </c>
      <c r="E73" s="962"/>
      <c r="F73" s="965"/>
      <c r="G73" s="537" t="s">
        <v>184</v>
      </c>
      <c r="H73" s="537" t="s">
        <v>17</v>
      </c>
      <c r="I73" s="534" t="s">
        <v>19</v>
      </c>
      <c r="J73" s="534" t="s">
        <v>82</v>
      </c>
    </row>
    <row r="74" spans="1:16384" s="350" customFormat="1" ht="27.95" customHeight="1" x14ac:dyDescent="0.2">
      <c r="A74" s="538">
        <v>1</v>
      </c>
      <c r="B74" s="539" t="e">
        <f>'20 kg COM'!I8</f>
        <v>#N/A</v>
      </c>
      <c r="C74" s="539" t="e">
        <f>'20 kg COM'!H9</f>
        <v>#N/A</v>
      </c>
      <c r="D74" s="540" t="e">
        <f>'20 kg COM'!E73</f>
        <v>#N/A</v>
      </c>
      <c r="E74" s="564">
        <f>'DATOS '!W111</f>
        <v>0.3</v>
      </c>
      <c r="F74" s="564">
        <f>'DATOS '!X111/1000</f>
        <v>1</v>
      </c>
      <c r="G74" s="541" t="e">
        <f>'20 kg COM'!C49</f>
        <v>#DIV/0!</v>
      </c>
      <c r="H74" s="541" t="e">
        <f>'20 kg COM'!D49</f>
        <v>#DIV/0!</v>
      </c>
      <c r="I74" s="541" t="e">
        <f>'20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63" t="s">
        <v>417</v>
      </c>
      <c r="B76" s="963"/>
      <c r="C76" s="963"/>
      <c r="D76" s="963"/>
      <c r="E76" s="963"/>
      <c r="F76" s="963"/>
      <c r="G76" s="963"/>
      <c r="H76" s="963"/>
      <c r="I76" s="963"/>
      <c r="J76" s="963"/>
    </row>
    <row r="77" spans="1:16384" ht="12" customHeight="1" x14ac:dyDescent="0.2">
      <c r="A77" s="963"/>
      <c r="B77" s="963"/>
      <c r="C77" s="963"/>
      <c r="D77" s="963"/>
      <c r="E77" s="963"/>
      <c r="F77" s="963"/>
      <c r="G77" s="963"/>
      <c r="H77" s="963"/>
      <c r="I77" s="963"/>
      <c r="J77" s="963"/>
    </row>
    <row r="78" spans="1:16384" ht="12" customHeight="1" x14ac:dyDescent="0.2">
      <c r="A78" s="963"/>
      <c r="B78" s="963"/>
      <c r="C78" s="963"/>
      <c r="D78" s="963"/>
      <c r="E78" s="963"/>
      <c r="F78" s="963"/>
      <c r="G78" s="963"/>
      <c r="H78" s="963"/>
      <c r="I78" s="963"/>
      <c r="J78" s="963"/>
    </row>
    <row r="79" spans="1:16384" ht="12" customHeight="1" x14ac:dyDescent="0.2">
      <c r="A79" s="963"/>
      <c r="B79" s="963"/>
      <c r="C79" s="963"/>
      <c r="D79" s="963"/>
      <c r="E79" s="963"/>
      <c r="F79" s="963"/>
      <c r="G79" s="963"/>
      <c r="H79" s="963"/>
      <c r="I79" s="963"/>
      <c r="J79" s="963"/>
    </row>
    <row r="80" spans="1:16384" ht="20.100000000000001" customHeight="1" x14ac:dyDescent="0.25">
      <c r="A80" s="535"/>
      <c r="B80" s="535"/>
      <c r="C80" s="535"/>
      <c r="D80" s="535"/>
      <c r="E80" s="535"/>
      <c r="F80" s="535"/>
      <c r="G80" s="917"/>
      <c r="H80" s="917"/>
      <c r="I80" s="945"/>
      <c r="J80" s="945"/>
    </row>
    <row r="81" spans="1:10" ht="15.75" x14ac:dyDescent="0.2">
      <c r="A81" s="935" t="s">
        <v>83</v>
      </c>
      <c r="B81" s="935"/>
      <c r="C81" s="935"/>
      <c r="D81" s="935"/>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58" t="s">
        <v>28</v>
      </c>
      <c r="B95" s="958"/>
      <c r="C95" s="958"/>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66"/>
      <c r="C98" s="966"/>
      <c r="D98" s="966"/>
      <c r="E98" s="966"/>
      <c r="F98" s="501"/>
      <c r="G98" s="548"/>
      <c r="H98" s="548"/>
      <c r="I98" s="548"/>
      <c r="J98" s="549"/>
    </row>
    <row r="99" spans="1:10" ht="15.75" customHeight="1" x14ac:dyDescent="0.2">
      <c r="A99" s="501"/>
      <c r="B99" s="967" t="s">
        <v>179</v>
      </c>
      <c r="C99" s="967"/>
      <c r="D99" s="967"/>
      <c r="E99" s="967"/>
      <c r="F99" s="550"/>
      <c r="G99" s="968" t="s">
        <v>180</v>
      </c>
      <c r="H99" s="968"/>
      <c r="I99" s="968"/>
      <c r="J99" s="968"/>
    </row>
    <row r="100" spans="1:10" x14ac:dyDescent="0.2">
      <c r="A100" s="501"/>
      <c r="B100" s="916" t="e">
        <f>VLOOKUP($F$99,'DATOS '!$V$81:$Y$85,4,FALSE)</f>
        <v>#N/A</v>
      </c>
      <c r="C100" s="916"/>
      <c r="D100" s="916"/>
      <c r="E100" s="916"/>
      <c r="F100" s="501"/>
      <c r="G100" s="916" t="e">
        <f>VLOOKUP($J$98,'DATOS '!V81:Y85,4,FALSE)</f>
        <v>#N/A</v>
      </c>
      <c r="H100" s="916"/>
      <c r="I100" s="916"/>
      <c r="J100" s="916"/>
    </row>
    <row r="101" spans="1:10" ht="15.75" customHeight="1" x14ac:dyDescent="0.2">
      <c r="A101" s="501"/>
      <c r="B101" s="916" t="e">
        <f>VLOOKUP($F$99,'DATOS '!$V$81:$Y$85,2,FALSE)</f>
        <v>#N/A</v>
      </c>
      <c r="C101" s="916"/>
      <c r="D101" s="916"/>
      <c r="E101" s="916"/>
      <c r="F101" s="501"/>
      <c r="G101" s="945" t="e">
        <f>VLOOKUP($J$98,'DATOS '!$V$81:$Y$85,2,FALSE)</f>
        <v>#N/A</v>
      </c>
      <c r="H101" s="945"/>
      <c r="I101" s="945"/>
      <c r="J101" s="945"/>
    </row>
    <row r="102" spans="1:10" x14ac:dyDescent="0.2">
      <c r="A102" s="501"/>
      <c r="B102" s="501"/>
      <c r="C102" s="501"/>
      <c r="D102" s="501"/>
      <c r="E102" s="501"/>
      <c r="F102" s="501"/>
      <c r="G102" s="501"/>
      <c r="H102" s="501"/>
      <c r="I102" s="501"/>
      <c r="J102" s="505"/>
    </row>
    <row r="103" spans="1:10" x14ac:dyDescent="0.2">
      <c r="A103" s="501"/>
      <c r="B103" s="969" t="s">
        <v>418</v>
      </c>
      <c r="C103" s="969"/>
      <c r="D103" s="969"/>
      <c r="E103" s="969"/>
      <c r="F103" s="970"/>
      <c r="G103" s="970"/>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71" t="s">
        <v>84</v>
      </c>
      <c r="D105" s="971"/>
      <c r="E105" s="971"/>
      <c r="F105" s="971"/>
      <c r="G105" s="971"/>
      <c r="H105" s="971"/>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jOjXUB+N61VZkB6MeEvud9m+zYYCCBrN/vUCCOJItIyjcjSJyDhPG8GT5zfAwLZd0EJt1BCKyGmFJXskE1f6fg==" saltValue="9I9L40idkjvD7pfuG0Xs7w=="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A24:F24"/>
    <mergeCell ref="B25:E25"/>
    <mergeCell ref="A26:D26"/>
    <mergeCell ref="E26:F26"/>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'!$V$81:$V$85</xm:f>
          </x14:formula1>
          <xm:sqref>J98</xm:sqref>
        </x14:dataValidation>
        <x14:dataValidation type="list" allowBlank="1" showInputMessage="1" showErrorMessage="1">
          <x14:formula1>
            <xm:f>'DATOS 1'!$V$81:$V$83</xm:f>
          </x14:formula1>
          <xm:sqref>F99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N35" sqref="N35"/>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357</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392" t="s">
        <v>190</v>
      </c>
      <c r="B71" s="393" t="s">
        <v>130</v>
      </c>
      <c r="C71" s="374"/>
      <c r="D71" s="394" t="s">
        <v>249</v>
      </c>
      <c r="E71" s="768" t="s">
        <v>101</v>
      </c>
      <c r="F71" s="768"/>
      <c r="G71" s="769" t="s">
        <v>78</v>
      </c>
      <c r="H71" s="770" t="s">
        <v>102</v>
      </c>
      <c r="I71" s="770"/>
      <c r="J71" s="771"/>
    </row>
    <row r="72" spans="1:11" s="113" customFormat="1" ht="31.5" customHeight="1" x14ac:dyDescent="0.2">
      <c r="A72" s="392" t="e">
        <f>C10</f>
        <v>#N/A</v>
      </c>
      <c r="B72" s="293" t="e">
        <f>C11</f>
        <v>#N/A</v>
      </c>
      <c r="C72" s="293" t="e">
        <f>H53</f>
        <v>#DIV/0!</v>
      </c>
      <c r="D72" s="395" t="e">
        <f>A72+B72/1000+C72/1000</f>
        <v>#N/A</v>
      </c>
      <c r="E72" s="396" t="e">
        <f>D72*1000-A72*1000</f>
        <v>#N/A</v>
      </c>
      <c r="F72" s="397" t="s">
        <v>3</v>
      </c>
      <c r="G72" s="769"/>
      <c r="H72" s="293" t="e">
        <f>H66</f>
        <v>#DIV/0!</v>
      </c>
      <c r="I72" s="772" t="s">
        <v>3</v>
      </c>
      <c r="J72" s="773"/>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L25SlrXxNtjoc5AxB/EKTxfaMghkTBwE3qo/+bWeAqlWMwTwKsTarv+DCRqx7oBgLbEbnLYWVJuWeihFao0Ilw==" saltValue="UJLgYzwbYmzcmFu6twKT4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32" sqref="J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RutnGLDxfOS/LBX0h4NHmkeSzcTQMeL0mLGC86pmIzVsqUncZsWQyGLcFkCgXawECTLeBvnWB4fyLvjzAtvb9g==" saltValue="1pctZYB3071wD9j1r/JMw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K32" sqref="K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KHbGJ2xZjAH/bJ3Qy6y61/cfJqsPS9U9fWlN8KfNeqmQIlOZFNKw6yBCuKEsDqBXs0Jn+ftB/Sd5x+7r854RdQ==" saltValue="sK0U0v9nAZALc4B4My87i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9:B49"/>
    <mergeCell ref="A48:B48"/>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P30" sqref="P3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356"/>
      <c r="D27" s="356"/>
      <c r="E27" s="356"/>
      <c r="F27" s="356"/>
      <c r="G27" s="356"/>
      <c r="H27" s="356"/>
      <c r="I27" s="112"/>
      <c r="J27" s="112"/>
    </row>
    <row r="28" spans="1:11" s="113" customFormat="1" ht="31.5" customHeight="1" x14ac:dyDescent="0.2">
      <c r="A28" s="812"/>
      <c r="B28" s="289" t="s">
        <v>2</v>
      </c>
      <c r="C28" s="356"/>
      <c r="D28" s="356"/>
      <c r="E28" s="356"/>
      <c r="F28" s="356"/>
      <c r="G28" s="356"/>
      <c r="H28" s="356"/>
      <c r="I28" s="112"/>
      <c r="J28" s="112"/>
    </row>
    <row r="29" spans="1:11" s="113" customFormat="1" ht="31.5" customHeight="1" x14ac:dyDescent="0.2">
      <c r="A29" s="812"/>
      <c r="B29" s="289" t="s">
        <v>2</v>
      </c>
      <c r="C29" s="356"/>
      <c r="D29" s="356"/>
      <c r="E29" s="356"/>
      <c r="F29" s="356"/>
      <c r="G29" s="356"/>
      <c r="H29" s="356"/>
      <c r="I29" s="112"/>
      <c r="J29" s="112"/>
    </row>
    <row r="30" spans="1:11" s="113" customFormat="1" ht="31.5" customHeight="1" thickBot="1" x14ac:dyDescent="0.25">
      <c r="A30" s="816"/>
      <c r="B30" s="124" t="s">
        <v>0</v>
      </c>
      <c r="C30" s="356"/>
      <c r="D30" s="356"/>
      <c r="E30" s="356"/>
      <c r="F30" s="356"/>
      <c r="G30" s="356"/>
      <c r="H30" s="356"/>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57" t="e">
        <f t="shared" ref="C39:H39" si="0">+AVERAGE(C27,C30)</f>
        <v>#DIV/0!</v>
      </c>
      <c r="D39" s="182" t="e">
        <f t="shared" si="0"/>
        <v>#DIV/0!</v>
      </c>
      <c r="E39" s="182" t="e">
        <f t="shared" si="0"/>
        <v>#DIV/0!</v>
      </c>
      <c r="F39" s="182" t="e">
        <f t="shared" si="0"/>
        <v>#DIV/0!</v>
      </c>
      <c r="G39" s="182" t="e">
        <f t="shared" si="0"/>
        <v>#DIV/0!</v>
      </c>
      <c r="H39" s="358" t="e">
        <f t="shared" si="0"/>
        <v>#DIV/0!</v>
      </c>
      <c r="I39" s="112"/>
      <c r="J39" s="112"/>
    </row>
    <row r="40" spans="1:11" s="113" customFormat="1" ht="31.5" customHeight="1" x14ac:dyDescent="0.2">
      <c r="A40" s="132"/>
      <c r="B40" s="137"/>
      <c r="C40" s="359" t="e">
        <f t="shared" ref="C40:H40" si="1">+AVERAGE(C28:C29)</f>
        <v>#DIV/0!</v>
      </c>
      <c r="D40" s="294" t="e">
        <f t="shared" si="1"/>
        <v>#DIV/0!</v>
      </c>
      <c r="E40" s="294" t="e">
        <f t="shared" si="1"/>
        <v>#DIV/0!</v>
      </c>
      <c r="F40" s="294" t="e">
        <f t="shared" si="1"/>
        <v>#DIV/0!</v>
      </c>
      <c r="G40" s="294" t="e">
        <f t="shared" si="1"/>
        <v>#DIV/0!</v>
      </c>
      <c r="H40" s="360" t="e">
        <f t="shared" si="1"/>
        <v>#DIV/0!</v>
      </c>
      <c r="I40" s="112"/>
      <c r="J40" s="112"/>
    </row>
    <row r="41" spans="1:11" s="113" customFormat="1" ht="31.5" customHeight="1" thickBot="1" x14ac:dyDescent="0.25">
      <c r="A41" s="132"/>
      <c r="B41" s="141"/>
      <c r="C41" s="361" t="e">
        <f>+C40-C39</f>
        <v>#DIV/0!</v>
      </c>
      <c r="D41" s="186" t="e">
        <f t="shared" ref="D41:H41" si="2">+D40-D39</f>
        <v>#DIV/0!</v>
      </c>
      <c r="E41" s="186" t="e">
        <f t="shared" si="2"/>
        <v>#DIV/0!</v>
      </c>
      <c r="F41" s="186" t="e">
        <f t="shared" si="2"/>
        <v>#DIV/0!</v>
      </c>
      <c r="G41" s="186" t="e">
        <f t="shared" si="2"/>
        <v>#DIV/0!</v>
      </c>
      <c r="H41" s="362" t="e">
        <f t="shared" si="2"/>
        <v>#DIV/0!</v>
      </c>
      <c r="I41" s="112"/>
      <c r="J41" s="112"/>
    </row>
    <row r="42" spans="1:11" s="113" customFormat="1" ht="31.5" customHeight="1" thickBot="1" x14ac:dyDescent="0.25">
      <c r="A42" s="112"/>
      <c r="B42" s="145" t="s">
        <v>51</v>
      </c>
      <c r="C42" s="363"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5KcSyb7W3Jtl/uiPXRTUcof7auyUyb9rE+gsZcaxSX/lJgymbAXTKyvN3DZXznNgRSJpvuNwr0H543wIEg7emQ==" saltValue="ZeMHSvEKiqAoTBfHJBDn9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6" sqref="L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356"/>
      <c r="D27" s="356"/>
      <c r="E27" s="356"/>
      <c r="F27" s="356"/>
      <c r="G27" s="356"/>
      <c r="H27" s="356"/>
      <c r="I27" s="112"/>
      <c r="J27" s="112"/>
    </row>
    <row r="28" spans="1:11" s="113" customFormat="1" ht="31.5" customHeight="1" x14ac:dyDescent="0.2">
      <c r="A28" s="812"/>
      <c r="B28" s="289" t="s">
        <v>2</v>
      </c>
      <c r="C28" s="356"/>
      <c r="D28" s="356"/>
      <c r="E28" s="356"/>
      <c r="F28" s="356"/>
      <c r="G28" s="356"/>
      <c r="H28" s="356"/>
      <c r="I28" s="112"/>
      <c r="J28" s="112"/>
    </row>
    <row r="29" spans="1:11" s="113" customFormat="1" ht="31.5" customHeight="1" x14ac:dyDescent="0.2">
      <c r="A29" s="812"/>
      <c r="B29" s="289" t="s">
        <v>2</v>
      </c>
      <c r="C29" s="356"/>
      <c r="D29" s="356"/>
      <c r="E29" s="356"/>
      <c r="F29" s="356"/>
      <c r="G29" s="356"/>
      <c r="H29" s="356"/>
      <c r="I29" s="112"/>
      <c r="J29" s="112"/>
    </row>
    <row r="30" spans="1:11" s="113" customFormat="1" ht="31.5" customHeight="1" thickBot="1" x14ac:dyDescent="0.25">
      <c r="A30" s="816"/>
      <c r="B30" s="124" t="s">
        <v>0</v>
      </c>
      <c r="C30" s="356"/>
      <c r="D30" s="356"/>
      <c r="E30" s="356"/>
      <c r="F30" s="356"/>
      <c r="G30" s="356"/>
      <c r="H30" s="356"/>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57" t="e">
        <f t="shared" ref="C39:H39" si="0">+AVERAGE(C27,C30)</f>
        <v>#DIV/0!</v>
      </c>
      <c r="D39" s="182" t="e">
        <f t="shared" si="0"/>
        <v>#DIV/0!</v>
      </c>
      <c r="E39" s="182" t="e">
        <f t="shared" si="0"/>
        <v>#DIV/0!</v>
      </c>
      <c r="F39" s="182" t="e">
        <f t="shared" si="0"/>
        <v>#DIV/0!</v>
      </c>
      <c r="G39" s="182" t="e">
        <f t="shared" si="0"/>
        <v>#DIV/0!</v>
      </c>
      <c r="H39" s="358" t="e">
        <f t="shared" si="0"/>
        <v>#DIV/0!</v>
      </c>
      <c r="I39" s="112"/>
      <c r="J39" s="112"/>
    </row>
    <row r="40" spans="1:11" s="113" customFormat="1" ht="31.5" customHeight="1" x14ac:dyDescent="0.2">
      <c r="A40" s="132"/>
      <c r="B40" s="137"/>
      <c r="C40" s="359" t="e">
        <f t="shared" ref="C40:H40" si="1">+AVERAGE(C28:C29)</f>
        <v>#DIV/0!</v>
      </c>
      <c r="D40" s="294" t="e">
        <f t="shared" si="1"/>
        <v>#DIV/0!</v>
      </c>
      <c r="E40" s="294" t="e">
        <f t="shared" si="1"/>
        <v>#DIV/0!</v>
      </c>
      <c r="F40" s="294" t="e">
        <f t="shared" si="1"/>
        <v>#DIV/0!</v>
      </c>
      <c r="G40" s="294" t="e">
        <f t="shared" si="1"/>
        <v>#DIV/0!</v>
      </c>
      <c r="H40" s="360" t="e">
        <f t="shared" si="1"/>
        <v>#DIV/0!</v>
      </c>
      <c r="I40" s="112"/>
      <c r="J40" s="112"/>
    </row>
    <row r="41" spans="1:11" s="113" customFormat="1" ht="31.5" customHeight="1" thickBot="1" x14ac:dyDescent="0.25">
      <c r="A41" s="132"/>
      <c r="B41" s="141"/>
      <c r="C41" s="361" t="e">
        <f>+C40-C39</f>
        <v>#DIV/0!</v>
      </c>
      <c r="D41" s="186" t="e">
        <f t="shared" ref="D41:H41" si="2">+D40-D39</f>
        <v>#DIV/0!</v>
      </c>
      <c r="E41" s="186" t="e">
        <f t="shared" si="2"/>
        <v>#DIV/0!</v>
      </c>
      <c r="F41" s="186" t="e">
        <f t="shared" si="2"/>
        <v>#DIV/0!</v>
      </c>
      <c r="G41" s="186" t="e">
        <f t="shared" si="2"/>
        <v>#DIV/0!</v>
      </c>
      <c r="H41" s="362" t="e">
        <f t="shared" si="2"/>
        <v>#DIV/0!</v>
      </c>
      <c r="I41" s="112"/>
      <c r="J41" s="112"/>
    </row>
    <row r="42" spans="1:11" s="113" customFormat="1" ht="31.5" customHeight="1" thickBot="1" x14ac:dyDescent="0.25">
      <c r="A42" s="112"/>
      <c r="B42" s="145" t="s">
        <v>51</v>
      </c>
      <c r="C42" s="363"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46BIAg4ETQ12ajpm6vwrVpzdQFldx4VTOuY+uOWB8KfEr1tyWRwD6NM91h/rLPx/bklAAh4uscXO79ztrIW4Kg==" saltValue="Y7bYsyvlNYV0ZagIuCB27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10" sqref="J1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355"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G730kWcAlEEC/QCs+TTU9Y+lDVkOxMz9THzngJcpR4n6ZsIHJcuP9hzCTaTZzDwdPn7si6p1G0CGjxXJ2zuYjQ==" saltValue="w4Gdjl7DdYlFFiwWezYJC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32" sqref="L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H+4AMK2lZ45nTdDN2zNY8OX/KPBOulQy0CG9r0PRIN3a2OH4opr8A1M0B/H6pNBH6BiNn8Jek/50AOoiwyHBPw==" saltValue="/0hwFkflT4tncoh98csF7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55</vt:i4>
      </vt:variant>
    </vt:vector>
  </HeadingPairs>
  <TitlesOfParts>
    <vt:vector size="82" baseType="lpstr">
      <vt:lpstr>DATOS </vt:lpstr>
      <vt:lpstr>10 kg </vt:lpstr>
      <vt:lpstr>5 kg</vt:lpstr>
      <vt:lpstr>2 kg +</vt:lpstr>
      <vt:lpstr>2 kg</vt:lpstr>
      <vt:lpstr>1 kg</vt:lpstr>
      <vt:lpstr>500 g</vt:lpstr>
      <vt:lpstr>200 g +</vt:lpstr>
      <vt:lpstr>200 g</vt:lpstr>
      <vt:lpstr>100 g</vt:lpstr>
      <vt:lpstr>50 g</vt:lpstr>
      <vt:lpstr>20 g +</vt:lpstr>
      <vt:lpstr>20 g</vt:lpstr>
      <vt:lpstr>10 g</vt:lpstr>
      <vt:lpstr>5 g</vt:lpstr>
      <vt:lpstr>2 g +</vt:lpstr>
      <vt:lpstr>2 g</vt:lpstr>
      <vt:lpstr>1 g</vt:lpstr>
      <vt:lpstr>DATOS 1</vt:lpstr>
      <vt:lpstr>RT03-F13</vt:lpstr>
      <vt:lpstr>RT03-F16</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'RT03-F16'!Área_de_impresión</vt:lpstr>
      <vt:lpstr>'1 g'!Print_Area</vt:lpstr>
      <vt:lpstr>'1 kg'!Print_Area</vt:lpstr>
      <vt:lpstr>'10 g'!Print_Area</vt:lpstr>
      <vt:lpstr>'10 kg '!Print_Area</vt:lpstr>
      <vt:lpstr>'10 kg COM'!Print_Area</vt:lpstr>
      <vt:lpstr>'100 g'!Print_Area</vt:lpstr>
      <vt:lpstr>'2 g'!Print_Area</vt:lpstr>
      <vt:lpstr>'2 g +'!Print_Area</vt:lpstr>
      <vt:lpstr>'2 kg'!Print_Area</vt:lpstr>
      <vt:lpstr>'2 kg +'!Print_Area</vt:lpstr>
      <vt:lpstr>'20 g'!Print_Area</vt:lpstr>
      <vt:lpstr>'20 g +'!Print_Area</vt:lpstr>
      <vt:lpstr>'20 kg COM'!Print_Area</vt:lpstr>
      <vt:lpstr>'200 g'!Print_Area</vt:lpstr>
      <vt:lpstr>'200 g +'!Print_Area</vt:lpstr>
      <vt:lpstr>'5 g'!Print_Area</vt:lpstr>
      <vt:lpstr>'5 kg'!Print_Area</vt:lpstr>
      <vt:lpstr>'5 kg COM'!Print_Area</vt:lpstr>
      <vt:lpstr>'50 g'!Print_Area</vt:lpstr>
      <vt:lpstr>'500 g'!Print_Area</vt:lpstr>
      <vt:lpstr>'Certificado C 10 kg  '!Print_Area</vt:lpstr>
      <vt:lpstr>'Certificado C 20 kg '!Print_Area</vt:lpstr>
      <vt:lpstr>'Certificado C 5 kg'!Print_Area</vt:lpstr>
      <vt:lpstr>'DATOS '!Print_Area</vt:lpstr>
      <vt:lpstr>'DATOS 1'!Print_Area</vt:lpstr>
      <vt:lpstr>'RT03-F13'!Print_Area</vt:lpstr>
      <vt:lpstr>'RT03-F16'!Print_Area</vt:lpstr>
      <vt:lpstr>'1 g'!Print_Titles</vt:lpstr>
      <vt:lpstr>'1 kg'!Print_Titles</vt:lpstr>
      <vt:lpstr>'10 g'!Print_Titles</vt:lpstr>
      <vt:lpstr>'10 kg '!Print_Titles</vt:lpstr>
      <vt:lpstr>'10 kg COM'!Print_Titles</vt:lpstr>
      <vt:lpstr>'100 g'!Print_Titles</vt:lpstr>
      <vt:lpstr>'2 g'!Print_Titles</vt:lpstr>
      <vt:lpstr>'2 g +'!Print_Titles</vt:lpstr>
      <vt:lpstr>'2 kg'!Print_Titles</vt:lpstr>
      <vt:lpstr>'2 kg +'!Print_Titles</vt:lpstr>
      <vt:lpstr>'20 g'!Print_Titles</vt:lpstr>
      <vt:lpstr>'20 g +'!Print_Titles</vt:lpstr>
      <vt:lpstr>'20 kg COM'!Print_Titles</vt:lpstr>
      <vt:lpstr>'200 g'!Print_Titles</vt:lpstr>
      <vt:lpstr>'200 g +'!Print_Titles</vt:lpstr>
      <vt:lpstr>'5 g'!Print_Titles</vt:lpstr>
      <vt:lpstr>'5 kg'!Print_Titles</vt:lpstr>
      <vt:lpstr>'5 kg COM'!Print_Titles</vt:lpstr>
      <vt:lpstr>'50 g'!Print_Titles</vt:lpstr>
      <vt:lpstr>'500 g'!Print_Titles</vt:lpstr>
      <vt:lpstr>'RT03-F13'!Print_Titles</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2018-08-21T21:59:39Z</cp:lastPrinted>
  <dcterms:created xsi:type="dcterms:W3CDTF">2016-03-15T18:31:08Z</dcterms:created>
  <dcterms:modified xsi:type="dcterms:W3CDTF">2018-08-21T21:59:47Z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